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simon.wade\Downloads\Updated 25_26 OSS Schedules\"/>
    </mc:Choice>
  </mc:AlternateContent>
  <xr:revisionPtr revIDLastSave="0" documentId="8_{DFA733CD-2AC1-42BF-A649-8C9060B4C0F9}" xr6:coauthVersionLast="47" xr6:coauthVersionMax="47" xr10:uidLastSave="{00000000-0000-0000-0000-000000000000}"/>
  <bookViews>
    <workbookView xWindow="-120" yWindow="-120" windowWidth="29040" windowHeight="15720" xr2:uid="{0F8590F7-22D9-4C6E-8537-229B09871205}"/>
  </bookViews>
  <sheets>
    <sheet name="Sheet1" sheetId="1" r:id="rId1"/>
    <sheet name="Sheet2" sheetId="2" state="hidden" r:id="rId2"/>
  </sheets>
  <definedNames>
    <definedName name="BankHols">Sheet1!$X$15:$X$25</definedName>
    <definedName name="DateList">Sheet1!$AB$3:$AB$44</definedName>
    <definedName name="OtherDates">Sheet1!$O$13:$U$25</definedName>
    <definedName name="PayDate">Sheet1!$H$10</definedName>
    <definedName name="Year">Sheet1!$G$5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G13" i="1"/>
  <c r="G12" i="1" l="1"/>
  <c r="K13" i="1"/>
  <c r="B14" i="1" l="1"/>
  <c r="C14" i="1" s="1"/>
  <c r="T26" i="1" l="1"/>
  <c r="S26" i="1" s="1"/>
  <c r="R26" i="1" s="1"/>
  <c r="Q26" i="1" s="1"/>
  <c r="A15" i="1"/>
  <c r="A16" i="1" l="1"/>
  <c r="A17" i="1" s="1"/>
  <c r="A18" i="1" s="1"/>
  <c r="A19" i="1" s="1"/>
  <c r="A20" i="1" s="1"/>
  <c r="A21" i="1" s="1"/>
  <c r="A22" i="1" s="1"/>
  <c r="A23" i="1" s="1"/>
  <c r="A24" i="1" s="1"/>
  <c r="A25" i="1" s="1"/>
  <c r="B25" i="1" s="1"/>
  <c r="P25" i="1" s="1"/>
  <c r="B15" i="1"/>
  <c r="P14" i="1"/>
  <c r="O14" i="1"/>
  <c r="J14" i="1" s="1"/>
  <c r="P15" i="1"/>
  <c r="B16" i="1" l="1"/>
  <c r="P16" i="1" s="1"/>
  <c r="B22" i="1"/>
  <c r="B24" i="1"/>
  <c r="O24" i="1" s="1"/>
  <c r="C25" i="1"/>
  <c r="B17" i="1"/>
  <c r="P17" i="1" s="1"/>
  <c r="O25" i="1"/>
  <c r="S25" i="1" s="1"/>
  <c r="B18" i="1"/>
  <c r="O18" i="1" s="1"/>
  <c r="B23" i="1"/>
  <c r="P23" i="1" s="1"/>
  <c r="B19" i="1"/>
  <c r="P19" i="1" s="1"/>
  <c r="B20" i="1"/>
  <c r="O20" i="1" s="1"/>
  <c r="B21" i="1"/>
  <c r="O21" i="1" s="1"/>
  <c r="K14" i="1"/>
  <c r="U14" i="1"/>
  <c r="R14" i="1"/>
  <c r="S14" i="1"/>
  <c r="Q14" i="1"/>
  <c r="T14" i="1"/>
  <c r="C18" i="1"/>
  <c r="P18" i="1"/>
  <c r="C22" i="1"/>
  <c r="P22" i="1"/>
  <c r="C24" i="1"/>
  <c r="P24" i="1"/>
  <c r="O17" i="1"/>
  <c r="C17" i="1"/>
  <c r="O15" i="1"/>
  <c r="C15" i="1"/>
  <c r="O22" i="1"/>
  <c r="E14" i="1" l="1"/>
  <c r="F14" i="1"/>
  <c r="R25" i="1"/>
  <c r="P21" i="1"/>
  <c r="J25" i="1"/>
  <c r="K25" i="1" s="1"/>
  <c r="L25" i="1" s="1"/>
  <c r="C21" i="1"/>
  <c r="P20" i="1"/>
  <c r="C20" i="1"/>
  <c r="C19" i="1"/>
  <c r="C23" i="1"/>
  <c r="Q25" i="1"/>
  <c r="O19" i="1"/>
  <c r="T19" i="1" s="1"/>
  <c r="U25" i="1"/>
  <c r="O23" i="1"/>
  <c r="J23" i="1" s="1"/>
  <c r="C16" i="1"/>
  <c r="T25" i="1"/>
  <c r="O16" i="1"/>
  <c r="T16" i="1" s="1"/>
  <c r="S15" i="1"/>
  <c r="J15" i="1"/>
  <c r="G14" i="1"/>
  <c r="I14" i="1"/>
  <c r="J21" i="1"/>
  <c r="Q21" i="1"/>
  <c r="R21" i="1"/>
  <c r="S21" i="1"/>
  <c r="T21" i="1"/>
  <c r="U21" i="1"/>
  <c r="J20" i="1"/>
  <c r="Q20" i="1"/>
  <c r="R20" i="1"/>
  <c r="S20" i="1"/>
  <c r="T20" i="1"/>
  <c r="U20" i="1"/>
  <c r="J18" i="1"/>
  <c r="Q18" i="1"/>
  <c r="R18" i="1"/>
  <c r="S18" i="1"/>
  <c r="T18" i="1"/>
  <c r="U18" i="1"/>
  <c r="Q24" i="1"/>
  <c r="R24" i="1"/>
  <c r="S24" i="1"/>
  <c r="T24" i="1"/>
  <c r="U24" i="1"/>
  <c r="J22" i="1"/>
  <c r="Q22" i="1"/>
  <c r="R22" i="1"/>
  <c r="S22" i="1"/>
  <c r="T22" i="1"/>
  <c r="U22" i="1"/>
  <c r="Q15" i="1"/>
  <c r="R15" i="1"/>
  <c r="T15" i="1"/>
  <c r="U15" i="1"/>
  <c r="J17" i="1"/>
  <c r="Q17" i="1"/>
  <c r="R17" i="1"/>
  <c r="S17" i="1"/>
  <c r="T17" i="1"/>
  <c r="U17" i="1"/>
  <c r="L14" i="1"/>
  <c r="J24" i="1"/>
  <c r="R19" i="1" l="1"/>
  <c r="S19" i="1"/>
  <c r="Q19" i="1"/>
  <c r="J19" i="1"/>
  <c r="K19" i="1" s="1"/>
  <c r="L19" i="1" s="1"/>
  <c r="U16" i="1"/>
  <c r="R23" i="1"/>
  <c r="U19" i="1"/>
  <c r="U23" i="1"/>
  <c r="T23" i="1"/>
  <c r="S23" i="1"/>
  <c r="S16" i="1"/>
  <c r="Q23" i="1"/>
  <c r="Q16" i="1"/>
  <c r="R16" i="1"/>
  <c r="J16" i="1"/>
  <c r="K16" i="1" s="1"/>
  <c r="H16" i="1" s="1"/>
  <c r="F25" i="1"/>
  <c r="I25" i="1"/>
  <c r="G25" i="1"/>
  <c r="E25" i="1"/>
  <c r="H25" i="1"/>
  <c r="H14" i="1"/>
  <c r="K20" i="1"/>
  <c r="L20" i="1" s="1"/>
  <c r="K17" i="1"/>
  <c r="G17" i="1" s="1"/>
  <c r="K23" i="1"/>
  <c r="L23" i="1" s="1"/>
  <c r="K15" i="1"/>
  <c r="L15" i="1" s="1"/>
  <c r="K21" i="1"/>
  <c r="K24" i="1"/>
  <c r="L24" i="1" s="1"/>
  <c r="K18" i="1"/>
  <c r="L18" i="1" s="1"/>
  <c r="L21" i="1" l="1"/>
  <c r="E21" i="1"/>
  <c r="I17" i="1"/>
  <c r="G20" i="1"/>
  <c r="E20" i="1"/>
  <c r="I21" i="1"/>
  <c r="E17" i="1"/>
  <c r="I20" i="1"/>
  <c r="F16" i="1"/>
  <c r="H20" i="1"/>
  <c r="F20" i="1"/>
  <c r="L17" i="1"/>
  <c r="F17" i="1"/>
  <c r="F23" i="1"/>
  <c r="H17" i="1"/>
  <c r="I23" i="1"/>
  <c r="H23" i="1"/>
  <c r="G23" i="1"/>
  <c r="E23" i="1"/>
  <c r="H21" i="1"/>
  <c r="I15" i="1"/>
  <c r="H19" i="1"/>
  <c r="G21" i="1"/>
  <c r="H15" i="1"/>
  <c r="F15" i="1"/>
  <c r="G15" i="1"/>
  <c r="E15" i="1"/>
  <c r="F21" i="1"/>
  <c r="E16" i="1"/>
  <c r="G19" i="1"/>
  <c r="E19" i="1"/>
  <c r="L16" i="1"/>
  <c r="I16" i="1"/>
  <c r="F19" i="1"/>
  <c r="G16" i="1"/>
  <c r="I19" i="1"/>
  <c r="I24" i="1"/>
  <c r="H24" i="1"/>
  <c r="F24" i="1"/>
  <c r="G24" i="1"/>
  <c r="E24" i="1"/>
  <c r="F18" i="1"/>
  <c r="E18" i="1"/>
  <c r="G18" i="1"/>
  <c r="I18" i="1"/>
  <c r="H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Cunningham</author>
  </authors>
  <commentList>
    <comment ref="Q26" authorId="0" shapeId="0" xr:uid="{1480F02F-43D3-4A90-99DC-9CC96FAED6B1}">
      <text>
        <r>
          <rPr>
            <sz val="9"/>
            <color indexed="81"/>
            <rFont val="Tahoma"/>
            <family val="2"/>
          </rPr>
          <t>Weekday Return Type parameter</t>
        </r>
      </text>
    </comment>
  </commentList>
</comments>
</file>

<file path=xl/sharedStrings.xml><?xml version="1.0" encoding="utf-8"?>
<sst xmlns="http://schemas.openxmlformats.org/spreadsheetml/2006/main" count="72" uniqueCount="55">
  <si>
    <t>Monthly Payroll Processing Schedule</t>
  </si>
  <si>
    <t>Option 2</t>
  </si>
  <si>
    <t>Download the schedule</t>
  </si>
  <si>
    <t>Follow the submission and sign off dates</t>
  </si>
  <si>
    <t>Select your pay date here from the drop-down list</t>
  </si>
  <si>
    <t>LWD</t>
  </si>
  <si>
    <t xml:space="preserve">Last Working Day of the month </t>
  </si>
  <si>
    <t>Last Fri of month</t>
  </si>
  <si>
    <t>Last Thu of month</t>
  </si>
  <si>
    <t>Last Wed of month</t>
  </si>
  <si>
    <t>Last Tue of month</t>
  </si>
  <si>
    <t>Last Mon of month</t>
  </si>
  <si>
    <t>Month No.</t>
  </si>
  <si>
    <t>Month</t>
  </si>
  <si>
    <t>Year</t>
  </si>
  <si>
    <t>Period</t>
  </si>
  <si>
    <t xml:space="preserve">All Payroll Changes To Be Submitted On Or Before 5pm  </t>
  </si>
  <si>
    <t>Payroll Returned
To The Customer by 5pm</t>
  </si>
  <si>
    <t>Supplier to Submit FPS by 5pm</t>
  </si>
  <si>
    <t>Supplier To Publish Payslips No Later Than 5pm</t>
  </si>
  <si>
    <t>Pay Day</t>
  </si>
  <si>
    <t>Row Nos</t>
  </si>
  <si>
    <t>Penultimate LWD</t>
  </si>
  <si>
    <t>Last Working Friday</t>
  </si>
  <si>
    <t>Last Working Thursday</t>
  </si>
  <si>
    <t>Last Working Wednesday</t>
  </si>
  <si>
    <t>Last Working Tuesday</t>
  </si>
  <si>
    <t>Last Working Monday</t>
  </si>
  <si>
    <t>UK Bank Holidays</t>
  </si>
  <si>
    <t>Date</t>
  </si>
  <si>
    <t>Event</t>
  </si>
  <si>
    <t>Good Friday</t>
  </si>
  <si>
    <t>Easter Monday</t>
  </si>
  <si>
    <t>Early May Bank Holiday</t>
  </si>
  <si>
    <t>Spring Bank Holiday</t>
  </si>
  <si>
    <t>Summer Bank Holiday</t>
  </si>
  <si>
    <t>Christmas Day</t>
  </si>
  <si>
    <t>Boxing Day</t>
  </si>
  <si>
    <t>TBC</t>
  </si>
  <si>
    <t xml:space="preserve">New Year's Day </t>
  </si>
  <si>
    <t>* Please Note</t>
  </si>
  <si>
    <t>Data input and payroll sign-off shall be sent to the Supplier in accordance with this Processing Schedule via the Cintra Cloud functionalities (Submission, Approval and, where applicable, Payment Authorisation)</t>
  </si>
  <si>
    <t>If the Supplier receives late or unexpected data from the Customer, the Supplier will charge for the inclusion of late or unexpected data in the current period's payroll. Failure by the Customer to achieve the agreed timescales may result in non-processing of the data in question</t>
  </si>
  <si>
    <t>The Customer shall also ensure that authorised approvers are available to sign off the payroll using Cintra Cloud functionality, in line with the agreed processing schedule, to enable the release of HMRC files. The Supplier will charge for late payroll sign-offs</t>
  </si>
  <si>
    <t>If pay day falls on a weekend or bank holiday, it will be moved to the earliest working day</t>
  </si>
  <si>
    <t>Any requirements for changes to a schedule are subject to agreement with the Payroll Manager on Supplier's side, and the Customer must notify the Supplier at least 30 days in advance</t>
  </si>
  <si>
    <t>Failure by the Customer to achieve the agreed “All Payroll Changes To Be Submitted” timescales will result in the “Payroll Returned By” date delay</t>
  </si>
  <si>
    <r>
      <rPr>
        <b/>
        <sz val="10"/>
        <color rgb="FF000000"/>
        <rFont val="Calibri"/>
        <family val="2"/>
        <scheme val="minor"/>
      </rPr>
      <t>All data must be provided using Cintra Cloud wizards, the Suppliers' agreed import template(s) or a tested and agreed HR interface as detailed in the Service Level Deliverables. Any data provided in any other format will be deemed as non-compliant and will be subject to a non-compliance charge as detailed in the Price List - as found on our website</t>
    </r>
    <r>
      <rPr>
        <b/>
        <u/>
        <sz val="10"/>
        <color rgb="FF233976"/>
        <rFont val="Calibri"/>
        <family val="2"/>
        <scheme val="minor"/>
      </rPr>
      <t xml:space="preserve"> oss-resources</t>
    </r>
  </si>
  <si>
    <t>The BACS drop-down option is the default option for all Clients whose payments are managed by Cintra via BACS or who manage payments directly. The Faster Payments option is only available to Customers who chose faster payments as their standard payment service via Modulr (contingency plans are not included in the schedule due to their nature).</t>
  </si>
  <si>
    <t>Payment Method (Salary Payments)</t>
  </si>
  <si>
    <t>BACS</t>
  </si>
  <si>
    <t>Payment Type</t>
  </si>
  <si>
    <t>Faster Payments (Modulr)</t>
  </si>
  <si>
    <t>Supplier to Submit EPS Files and Send Month End Reports to the Customer No Later Than 5pm</t>
  </si>
  <si>
    <t>Select your pay date &amp; payment method we have on file for you 
(BACS as default, even if we do not make payments on your behalf)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</si>
</sst>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dd\ mmm\ yyyy"/>
    <numFmt numFmtId="165" formatCode="mmmm"/>
    <numFmt numFmtId="166" formatCode="d/m/yy;@"/>
  </numFmts>
  <fonts count="3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7"/>
      <name val="Arial"/>
      <family val="2"/>
    </font>
    <font>
      <b/>
      <sz val="20"/>
      <name val="Arial"/>
      <family val="2"/>
    </font>
    <font>
      <b/>
      <sz val="16"/>
      <name val="Arial"/>
      <family val="2"/>
    </font>
    <font>
      <b/>
      <sz val="10"/>
      <name val="Arial"/>
      <family val="2"/>
    </font>
    <font>
      <sz val="10"/>
      <name val="Arial"/>
      <family val="2"/>
    </font>
    <font>
      <b/>
      <sz val="14"/>
      <name val="Calibri"/>
      <family val="2"/>
      <scheme val="minor"/>
    </font>
    <font>
      <b/>
      <sz val="11"/>
      <color theme="1"/>
      <name val="Calibri (Body)"/>
    </font>
    <font>
      <b/>
      <sz val="11"/>
      <color theme="0"/>
      <name val="Calibri (Body)"/>
    </font>
    <font>
      <b/>
      <sz val="14"/>
      <name val="Arial"/>
      <family val="2"/>
    </font>
    <font>
      <sz val="14"/>
      <name val="Arial"/>
      <family val="2"/>
    </font>
    <font>
      <sz val="14"/>
      <name val="Calibri"/>
      <family val="2"/>
      <scheme val="minor"/>
    </font>
    <font>
      <sz val="16"/>
      <name val="Arial"/>
      <family val="2"/>
    </font>
    <font>
      <sz val="11"/>
      <color rgb="FF000000"/>
      <name val="Calibri"/>
      <family val="2"/>
      <scheme val="minor"/>
    </font>
    <font>
      <sz val="11"/>
      <name val="Calibri"/>
      <family val="2"/>
      <scheme val="minor"/>
    </font>
    <font>
      <b/>
      <sz val="12"/>
      <color theme="1"/>
      <name val="Arial"/>
      <family val="2"/>
    </font>
    <font>
      <sz val="11"/>
      <color theme="8" tint="-0.499984740745262"/>
      <name val="Calibri"/>
      <family val="2"/>
      <scheme val="minor"/>
    </font>
    <font>
      <sz val="11"/>
      <color rgb="FF233976"/>
      <name val="Calibri"/>
      <family val="2"/>
      <scheme val="minor"/>
    </font>
    <font>
      <sz val="9"/>
      <color indexed="81"/>
      <name val="Tahoma"/>
      <family val="2"/>
    </font>
    <font>
      <b/>
      <sz val="11"/>
      <color theme="1"/>
      <name val="Calibri"/>
      <family val="2"/>
    </font>
    <font>
      <b/>
      <sz val="16"/>
      <color rgb="FF94C11F"/>
      <name val="Arial"/>
      <family val="2"/>
    </font>
    <font>
      <b/>
      <sz val="24"/>
      <color rgb="FF233976"/>
      <name val="Calibri"/>
      <family val="2"/>
    </font>
    <font>
      <b/>
      <sz val="24"/>
      <color theme="8" tint="-0.499984740745262"/>
      <name val="Calibri"/>
      <family val="2"/>
    </font>
    <font>
      <b/>
      <sz val="20"/>
      <color rgb="FF94C11F"/>
      <name val="Calibri"/>
      <family val="2"/>
    </font>
    <font>
      <b/>
      <sz val="14"/>
      <name val="Calibri"/>
      <family val="2"/>
    </font>
    <font>
      <b/>
      <sz val="12"/>
      <name val="Calibri"/>
      <family val="2"/>
    </font>
    <font>
      <b/>
      <sz val="10"/>
      <name val="Calibri"/>
      <family val="2"/>
    </font>
    <font>
      <b/>
      <sz val="14"/>
      <name val="Calibri"/>
      <family val="2"/>
      <charset val="1"/>
    </font>
    <font>
      <u/>
      <sz val="11"/>
      <color theme="10"/>
      <name val="Calibri"/>
      <family val="2"/>
      <scheme val="minor"/>
    </font>
    <font>
      <b/>
      <u/>
      <sz val="10"/>
      <color rgb="FF233976"/>
      <name val="Calibri"/>
      <family val="2"/>
      <scheme val="minor"/>
    </font>
    <font>
      <b/>
      <u/>
      <sz val="10"/>
      <name val="Calibri"/>
      <family val="2"/>
      <scheme val="minor"/>
    </font>
    <font>
      <b/>
      <sz val="10"/>
      <color rgb="FF000000"/>
      <name val="Calibri"/>
      <family val="2"/>
      <scheme val="minor"/>
    </font>
    <font>
      <b/>
      <sz val="11"/>
      <color rgb="FF000000"/>
      <name val="Calibri"/>
      <family val="2"/>
    </font>
    <font>
      <b/>
      <sz val="10"/>
      <color theme="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233976"/>
        <bgColor indexed="64"/>
      </patternFill>
    </fill>
    <fill>
      <patternFill patternType="solid">
        <fgColor rgb="FFD9D9D9"/>
        <bgColor indexed="64"/>
      </patternFill>
    </fill>
  </fills>
  <borders count="28">
    <border>
      <left/>
      <right/>
      <top/>
      <bottom/>
      <diagonal/>
    </border>
    <border>
      <left style="thin">
        <color rgb="FF002060"/>
      </left>
      <right style="thick">
        <color theme="0"/>
      </right>
      <top/>
      <bottom/>
      <diagonal/>
    </border>
    <border>
      <left/>
      <right style="thin">
        <color rgb="FF94C11F"/>
      </right>
      <top/>
      <bottom/>
      <diagonal/>
    </border>
    <border>
      <left/>
      <right/>
      <top/>
      <bottom style="thin">
        <color rgb="FF94C11F"/>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bottom style="thin">
        <color rgb="FF94C11F"/>
      </bottom>
      <diagonal/>
    </border>
    <border>
      <left style="thin">
        <color rgb="FF233976"/>
      </left>
      <right/>
      <top style="thin">
        <color rgb="FF233976"/>
      </top>
      <bottom style="thin">
        <color rgb="FF233976"/>
      </bottom>
      <diagonal/>
    </border>
    <border>
      <left style="thin">
        <color rgb="FF233976"/>
      </left>
      <right style="thin">
        <color rgb="FF233976"/>
      </right>
      <top/>
      <bottom style="thin">
        <color rgb="FF233976"/>
      </bottom>
      <diagonal/>
    </border>
    <border>
      <left/>
      <right style="thin">
        <color rgb="FF94C11F"/>
      </right>
      <top/>
      <bottom style="thin">
        <color rgb="FF94C11F"/>
      </bottom>
      <diagonal/>
    </border>
    <border>
      <left/>
      <right style="thin">
        <color rgb="FF94C11F"/>
      </right>
      <top style="thin">
        <color rgb="FF94C11F"/>
      </top>
      <bottom style="thin">
        <color rgb="FF94C11F"/>
      </bottom>
      <diagonal/>
    </border>
    <border>
      <left/>
      <right/>
      <top style="thin">
        <color rgb="FF94C11F"/>
      </top>
      <bottom style="thin">
        <color rgb="FF94C11F"/>
      </bottom>
      <diagonal/>
    </border>
    <border>
      <left style="thin">
        <color rgb="FF94C11F"/>
      </left>
      <right style="thin">
        <color rgb="FF94C11F"/>
      </right>
      <top/>
      <bottom/>
      <diagonal/>
    </border>
    <border>
      <left style="thin">
        <color rgb="FF233976"/>
      </left>
      <right/>
      <top/>
      <bottom/>
      <diagonal/>
    </border>
    <border>
      <left style="thin">
        <color rgb="FF94C11F"/>
      </left>
      <right/>
      <top style="thin">
        <color rgb="FF94C11F"/>
      </top>
      <bottom/>
      <diagonal/>
    </border>
    <border>
      <left/>
      <right style="thin">
        <color rgb="FF94C11F"/>
      </right>
      <top style="thin">
        <color rgb="FF94C11F"/>
      </top>
      <bottom/>
      <diagonal/>
    </border>
    <border>
      <left style="thin">
        <color rgb="FF94C11F"/>
      </left>
      <right/>
      <top/>
      <bottom style="thin">
        <color rgb="FF94C11F"/>
      </bottom>
      <diagonal/>
    </border>
    <border>
      <left style="thin">
        <color rgb="FF94C11F"/>
      </left>
      <right style="thin">
        <color rgb="FF94C11F"/>
      </right>
      <top style="thin">
        <color rgb="FF94C11F"/>
      </top>
      <bottom/>
      <diagonal/>
    </border>
    <border>
      <left style="thin">
        <color rgb="FF94C11F"/>
      </left>
      <right/>
      <top style="thin">
        <color rgb="FF94C11F"/>
      </top>
      <bottom style="thin">
        <color rgb="FF94C11F"/>
      </bottom>
      <diagonal/>
    </border>
    <border>
      <left style="medium">
        <color rgb="FF233976"/>
      </left>
      <right style="medium">
        <color rgb="FF233976"/>
      </right>
      <top style="medium">
        <color rgb="FF233976"/>
      </top>
      <bottom style="medium">
        <color rgb="FF233976"/>
      </bottom>
      <diagonal/>
    </border>
    <border>
      <left style="medium">
        <color rgb="FF233976"/>
      </left>
      <right/>
      <top style="medium">
        <color rgb="FF233976"/>
      </top>
      <bottom style="medium">
        <color rgb="FF233976"/>
      </bottom>
      <diagonal/>
    </border>
    <border>
      <left/>
      <right style="medium">
        <color rgb="FF233976"/>
      </right>
      <top style="medium">
        <color rgb="FF233976"/>
      </top>
      <bottom style="medium">
        <color rgb="FF233976"/>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style="thin">
        <color theme="0"/>
      </left>
      <right style="thick">
        <color theme="0"/>
      </right>
      <top/>
      <bottom style="thin">
        <color rgb="FF94C11F"/>
      </bottom>
      <diagonal/>
    </border>
    <border>
      <left style="thin">
        <color theme="0" tint="-4.9989318521683403E-2"/>
      </left>
      <right style="thin">
        <color theme="0"/>
      </right>
      <top/>
      <bottom/>
      <diagonal/>
    </border>
    <border>
      <left/>
      <right style="thin">
        <color rgb="FF002060"/>
      </right>
      <top/>
      <bottom/>
      <diagonal/>
    </border>
    <border>
      <left style="thin">
        <color rgb="FF002060"/>
      </left>
      <right/>
      <top/>
      <bottom/>
      <diagonal/>
    </border>
    <border>
      <left style="thin">
        <color rgb="FF94C11F"/>
      </left>
      <right/>
      <top/>
      <bottom/>
      <diagonal/>
    </border>
  </borders>
  <cellStyleXfs count="3">
    <xf numFmtId="0" fontId="0" fillId="0" borderId="0"/>
    <xf numFmtId="0" fontId="8" fillId="0" borderId="0"/>
    <xf numFmtId="0" fontId="31" fillId="0" borderId="0" applyNumberFormat="0" applyFill="0" applyBorder="0" applyAlignment="0" applyProtection="0"/>
  </cellStyleXfs>
  <cellXfs count="87">
    <xf numFmtId="0" fontId="0" fillId="0" borderId="0" xfId="0"/>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center"/>
    </xf>
    <xf numFmtId="0" fontId="8" fillId="0" borderId="0" xfId="0" applyFont="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8" fillId="0" borderId="0" xfId="0" applyFont="1"/>
    <xf numFmtId="14" fontId="0" fillId="0" borderId="0" xfId="0" applyNumberFormat="1"/>
    <xf numFmtId="0" fontId="12" fillId="0" borderId="0" xfId="0" applyFont="1" applyAlignment="1">
      <alignment horizontal="center"/>
    </xf>
    <xf numFmtId="0" fontId="13" fillId="0" borderId="0" xfId="0" applyFont="1" applyAlignment="1">
      <alignment horizontal="center"/>
    </xf>
    <xf numFmtId="166" fontId="13" fillId="0" borderId="0" xfId="0" applyNumberFormat="1" applyFont="1" applyAlignment="1">
      <alignment horizontal="center"/>
    </xf>
    <xf numFmtId="166" fontId="13" fillId="0" borderId="0" xfId="0" applyNumberFormat="1" applyFont="1" applyAlignment="1">
      <alignment vertical="center"/>
    </xf>
    <xf numFmtId="166" fontId="13" fillId="0" borderId="0" xfId="0" applyNumberFormat="1" applyFont="1" applyAlignment="1">
      <alignment wrapText="1"/>
    </xf>
    <xf numFmtId="164" fontId="0" fillId="0" borderId="0" xfId="0" applyNumberFormat="1" applyAlignment="1">
      <alignment horizontal="center"/>
    </xf>
    <xf numFmtId="0" fontId="18" fillId="0" borderId="0" xfId="0" applyFont="1" applyAlignment="1">
      <alignment horizontal="left"/>
    </xf>
    <xf numFmtId="0" fontId="20" fillId="0" borderId="0" xfId="0" applyFont="1" applyAlignment="1">
      <alignment horizontal="center"/>
    </xf>
    <xf numFmtId="0" fontId="19" fillId="5" borderId="0" xfId="0" applyFont="1" applyFill="1" applyAlignment="1">
      <alignment horizontal="center"/>
    </xf>
    <xf numFmtId="0" fontId="8" fillId="0" borderId="7" xfId="0" applyFont="1" applyBorder="1" applyAlignment="1">
      <alignment horizontal="center" vertical="center" wrapText="1"/>
    </xf>
    <xf numFmtId="164" fontId="14" fillId="0" borderId="8" xfId="0" applyNumberFormat="1" applyFont="1" applyBorder="1" applyAlignment="1">
      <alignment horizontal="center" vertical="center"/>
    </xf>
    <xf numFmtId="164" fontId="14" fillId="0" borderId="3" xfId="0" applyNumberFormat="1" applyFont="1" applyBorder="1" applyAlignment="1">
      <alignment horizontal="center" vertical="center"/>
    </xf>
    <xf numFmtId="164" fontId="14" fillId="0" borderId="5"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14" fillId="0" borderId="10" xfId="0" applyNumberFormat="1" applyFont="1" applyBorder="1" applyAlignment="1">
      <alignment horizontal="center" vertical="center"/>
    </xf>
    <xf numFmtId="164" fontId="14" fillId="0" borderId="4"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14" fillId="0" borderId="0" xfId="0" applyNumberFormat="1" applyFont="1" applyAlignment="1">
      <alignment horizontal="center" vertical="center"/>
    </xf>
    <xf numFmtId="164" fontId="14" fillId="0" borderId="11" xfId="0" applyNumberFormat="1" applyFont="1" applyBorder="1" applyAlignment="1">
      <alignment horizontal="center" vertical="center"/>
    </xf>
    <xf numFmtId="0" fontId="2" fillId="0" borderId="6" xfId="0" applyFont="1" applyBorder="1" applyAlignment="1">
      <alignment horizontal="center"/>
    </xf>
    <xf numFmtId="0" fontId="0" fillId="0" borderId="6" xfId="0" applyBorder="1" applyAlignment="1">
      <alignment horizontal="center"/>
    </xf>
    <xf numFmtId="0" fontId="10" fillId="2" borderId="12" xfId="0" applyFont="1" applyFill="1" applyBorder="1" applyAlignment="1">
      <alignment horizontal="center" vertical="center" wrapText="1"/>
    </xf>
    <xf numFmtId="165" fontId="12" fillId="0" borderId="4" xfId="0" applyNumberFormat="1" applyFont="1" applyBorder="1" applyAlignment="1">
      <alignment horizontal="center"/>
    </xf>
    <xf numFmtId="0" fontId="13" fillId="0" borderId="4" xfId="0" applyFont="1" applyBorder="1" applyAlignment="1">
      <alignment horizontal="center"/>
    </xf>
    <xf numFmtId="164" fontId="14" fillId="0" borderId="16" xfId="0" applyNumberFormat="1" applyFont="1" applyBorder="1" applyAlignment="1">
      <alignment horizontal="center" vertical="center"/>
    </xf>
    <xf numFmtId="0" fontId="13" fillId="0" borderId="17" xfId="0" applyFont="1" applyBorder="1" applyAlignment="1">
      <alignment horizontal="center"/>
    </xf>
    <xf numFmtId="164" fontId="14" fillId="0" borderId="14" xfId="0" applyNumberFormat="1" applyFont="1" applyBorder="1" applyAlignment="1">
      <alignment horizontal="center" vertical="center"/>
    </xf>
    <xf numFmtId="164" fontId="14" fillId="0" borderId="13" xfId="0" applyNumberFormat="1" applyFont="1" applyBorder="1" applyAlignment="1">
      <alignment horizontal="center" vertical="center"/>
    </xf>
    <xf numFmtId="164" fontId="14" fillId="0" borderId="17" xfId="0" applyNumberFormat="1" applyFont="1" applyBorder="1" applyAlignment="1">
      <alignment horizontal="center" vertical="center"/>
    </xf>
    <xf numFmtId="164" fontId="14" fillId="0" borderId="15" xfId="0" applyNumberFormat="1" applyFont="1" applyBorder="1" applyAlignment="1">
      <alignment horizontal="center" vertical="center"/>
    </xf>
    <xf numFmtId="0" fontId="25" fillId="0" borderId="0" xfId="0" applyFont="1" applyAlignment="1">
      <alignment horizontal="center"/>
    </xf>
    <xf numFmtId="0" fontId="0" fillId="0" borderId="0" xfId="0" applyAlignment="1" applyProtection="1">
      <alignment horizontal="center"/>
      <protection locked="0"/>
    </xf>
    <xf numFmtId="0" fontId="6" fillId="0" borderId="0" xfId="0" applyFont="1" applyProtection="1">
      <protection locked="0"/>
    </xf>
    <xf numFmtId="0" fontId="30" fillId="6" borderId="19" xfId="0" applyFont="1" applyFill="1" applyBorder="1" applyAlignment="1" applyProtection="1">
      <alignment horizontal="center" vertical="center" wrapText="1"/>
      <protection locked="0"/>
    </xf>
    <xf numFmtId="0" fontId="23" fillId="0" borderId="0" xfId="0" applyFont="1" applyProtection="1">
      <protection locked="0"/>
    </xf>
    <xf numFmtId="0" fontId="15" fillId="0" borderId="0" xfId="0" applyFont="1" applyProtection="1">
      <protection locked="0"/>
    </xf>
    <xf numFmtId="0" fontId="0" fillId="0" borderId="0" xfId="0" applyProtection="1">
      <protection locked="0"/>
    </xf>
    <xf numFmtId="0" fontId="0" fillId="0" borderId="2" xfId="0" applyBorder="1" applyAlignment="1" applyProtection="1">
      <alignment horizontal="center"/>
      <protection locked="0"/>
    </xf>
    <xf numFmtId="0" fontId="30" fillId="6" borderId="18" xfId="0" applyFont="1" applyFill="1" applyBorder="1" applyAlignment="1" applyProtection="1">
      <alignment horizontal="center" vertical="center" wrapText="1"/>
      <protection locked="0"/>
    </xf>
    <xf numFmtId="0" fontId="27" fillId="6" borderId="20" xfId="0" applyFont="1" applyFill="1" applyBorder="1" applyAlignment="1" applyProtection="1">
      <alignment horizontal="center" vertical="center" wrapText="1"/>
      <protection locked="0"/>
    </xf>
    <xf numFmtId="0" fontId="22" fillId="2" borderId="1"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4" xfId="0" applyFont="1" applyFill="1" applyBorder="1" applyAlignment="1">
      <alignment horizontal="center" vertical="center" wrapText="1"/>
    </xf>
    <xf numFmtId="0" fontId="9" fillId="0" borderId="0" xfId="0" applyFont="1" applyAlignment="1">
      <alignment horizontal="center"/>
    </xf>
    <xf numFmtId="0" fontId="7" fillId="0" borderId="0" xfId="0" applyFont="1" applyAlignment="1">
      <alignment horizontal="center" vertical="top" wrapText="1"/>
    </xf>
    <xf numFmtId="0" fontId="27" fillId="2" borderId="18" xfId="0" applyFont="1" applyFill="1" applyBorder="1" applyAlignment="1" applyProtection="1">
      <alignment horizontal="center" vertical="center" wrapText="1"/>
      <protection locked="0"/>
    </xf>
    <xf numFmtId="0" fontId="22"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14" fillId="0" borderId="4" xfId="0" applyFont="1" applyBorder="1" applyAlignment="1">
      <alignment horizontal="center"/>
    </xf>
    <xf numFmtId="0" fontId="11" fillId="5" borderId="16" xfId="0" applyFont="1" applyFill="1" applyBorder="1" applyAlignment="1">
      <alignment horizontal="center" vertical="center"/>
    </xf>
    <xf numFmtId="0" fontId="11" fillId="5" borderId="13" xfId="0" applyFont="1" applyFill="1" applyBorder="1" applyAlignment="1">
      <alignment horizontal="center" vertical="center"/>
    </xf>
    <xf numFmtId="164" fontId="0" fillId="3" borderId="27" xfId="0" applyNumberFormat="1" applyFill="1" applyBorder="1" applyAlignment="1">
      <alignment horizontal="center" vertical="center"/>
    </xf>
    <xf numFmtId="164" fontId="0" fillId="3" borderId="15" xfId="0" applyNumberFormat="1" applyFill="1" applyBorder="1" applyAlignment="1">
      <alignment horizontal="center" vertical="center"/>
    </xf>
    <xf numFmtId="0" fontId="16" fillId="4" borderId="11" xfId="0" applyFont="1" applyFill="1" applyBorder="1" applyAlignment="1">
      <alignment horizontal="center" vertical="center"/>
    </xf>
    <xf numFmtId="0" fontId="17" fillId="4" borderId="11" xfId="0" applyFont="1" applyFill="1" applyBorder="1" applyAlignment="1">
      <alignment horizontal="center" vertical="center"/>
    </xf>
    <xf numFmtId="0" fontId="17" fillId="3" borderId="5" xfId="0" applyFont="1" applyFill="1" applyBorder="1" applyAlignment="1">
      <alignment horizontal="center" vertical="center"/>
    </xf>
    <xf numFmtId="0" fontId="24" fillId="0" borderId="0" xfId="0" applyFont="1" applyAlignment="1">
      <alignment horizontal="center"/>
    </xf>
    <xf numFmtId="0" fontId="26" fillId="0" borderId="0" xfId="0" applyFont="1" applyAlignment="1">
      <alignment horizontal="center"/>
    </xf>
    <xf numFmtId="0" fontId="24" fillId="0" borderId="0" xfId="0" applyFont="1" applyAlignment="1">
      <alignment horizontal="center" vertical="center"/>
    </xf>
    <xf numFmtId="166" fontId="28" fillId="0" borderId="14" xfId="0" applyNumberFormat="1" applyFont="1" applyBorder="1" applyAlignment="1">
      <alignment horizontal="center" vertical="center"/>
    </xf>
    <xf numFmtId="166" fontId="28" fillId="0" borderId="2" xfId="0" applyNumberFormat="1" applyFont="1" applyBorder="1" applyAlignment="1">
      <alignment horizontal="center" vertical="center"/>
    </xf>
    <xf numFmtId="166" fontId="28" fillId="0" borderId="8" xfId="0" applyNumberFormat="1" applyFont="1" applyBorder="1" applyAlignment="1">
      <alignment horizontal="center" vertical="center"/>
    </xf>
    <xf numFmtId="0" fontId="29" fillId="0" borderId="4" xfId="0" applyFont="1" applyBorder="1" applyAlignment="1">
      <alignment horizontal="left" vertical="center" wrapText="1"/>
    </xf>
    <xf numFmtId="0" fontId="36" fillId="0" borderId="17" xfId="0" applyFont="1" applyBorder="1" applyAlignment="1">
      <alignment horizontal="left" vertical="center" wrapText="1"/>
    </xf>
    <xf numFmtId="0" fontId="36" fillId="0" borderId="10" xfId="0" applyFont="1" applyBorder="1" applyAlignment="1">
      <alignment horizontal="left" vertical="center" wrapText="1"/>
    </xf>
    <xf numFmtId="0" fontId="36" fillId="0" borderId="9" xfId="0" applyFont="1" applyBorder="1" applyAlignment="1">
      <alignment horizontal="left" vertical="center" wrapText="1"/>
    </xf>
    <xf numFmtId="0" fontId="1" fillId="5" borderId="26" xfId="0" applyFont="1" applyFill="1" applyBorder="1" applyAlignment="1">
      <alignment horizontal="center" vertical="center"/>
    </xf>
    <xf numFmtId="0" fontId="3" fillId="5" borderId="25" xfId="0" applyFont="1" applyFill="1" applyBorder="1" applyAlignment="1">
      <alignment horizontal="center" vertical="center"/>
    </xf>
    <xf numFmtId="166" fontId="29" fillId="0" borderId="4" xfId="0" quotePrefix="1" applyNumberFormat="1" applyFont="1" applyBorder="1" applyAlignment="1">
      <alignment horizontal="left" vertical="center" wrapText="1"/>
    </xf>
    <xf numFmtId="0" fontId="32" fillId="0" borderId="15" xfId="2" applyFont="1" applyBorder="1" applyAlignment="1">
      <alignment horizontal="left" vertical="center" wrapText="1"/>
    </xf>
    <xf numFmtId="0" fontId="33" fillId="0" borderId="3" xfId="2" applyFont="1" applyBorder="1" applyAlignment="1">
      <alignment horizontal="left" vertical="center" wrapText="1"/>
    </xf>
    <xf numFmtId="0" fontId="33" fillId="0" borderId="8" xfId="2" applyFont="1" applyBorder="1" applyAlignment="1">
      <alignment horizontal="left" vertical="center" wrapText="1"/>
    </xf>
    <xf numFmtId="0" fontId="35" fillId="0" borderId="0" xfId="0" applyFont="1" applyAlignment="1">
      <alignment horizontal="left" vertical="top" wrapText="1"/>
    </xf>
  </cellXfs>
  <cellStyles count="3">
    <cellStyle name="Hyperlink" xfId="2" builtinId="8"/>
    <cellStyle name="Normal" xfId="0" builtinId="0"/>
    <cellStyle name="Normal 2" xfId="1" xr:uid="{82782FAA-938A-4185-ADCB-21C5AE5483A1}"/>
  </cellStyles>
  <dxfs count="5">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94C11F"/>
      <color rgb="FF233976"/>
      <color rgb="FF234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656682</xdr:colOff>
      <xdr:row>8</xdr:row>
      <xdr:rowOff>382088</xdr:rowOff>
    </xdr:from>
    <xdr:to>
      <xdr:col>5</xdr:col>
      <xdr:colOff>1469845</xdr:colOff>
      <xdr:row>10</xdr:row>
      <xdr:rowOff>15343</xdr:rowOff>
    </xdr:to>
    <xdr:pic>
      <xdr:nvPicPr>
        <xdr:cNvPr id="21" name="Graphic 20" descr="Right pointing backhand index with solid fill">
          <a:extLst>
            <a:ext uri="{FF2B5EF4-FFF2-40B4-BE49-F238E27FC236}">
              <a16:creationId xmlns:a16="http://schemas.microsoft.com/office/drawing/2014/main" id="{6F1B825C-922A-4DE2-96CF-F8D0EEFF5B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39468" y="2532017"/>
          <a:ext cx="809353" cy="729173"/>
        </a:xfrm>
        <a:prstGeom prst="rect">
          <a:avLst/>
        </a:prstGeom>
      </xdr:spPr>
    </xdr:pic>
    <xdr:clientData/>
  </xdr:twoCellAnchor>
  <xdr:twoCellAnchor>
    <xdr:from>
      <xdr:col>1</xdr:col>
      <xdr:colOff>725260</xdr:colOff>
      <xdr:row>6</xdr:row>
      <xdr:rowOff>46806</xdr:rowOff>
    </xdr:from>
    <xdr:to>
      <xdr:col>1</xdr:col>
      <xdr:colOff>1088571</xdr:colOff>
      <xdr:row>8</xdr:row>
      <xdr:rowOff>367392</xdr:rowOff>
    </xdr:to>
    <xdr:grpSp>
      <xdr:nvGrpSpPr>
        <xdr:cNvPr id="31" name="Group 30">
          <a:extLst>
            <a:ext uri="{FF2B5EF4-FFF2-40B4-BE49-F238E27FC236}">
              <a16:creationId xmlns:a16="http://schemas.microsoft.com/office/drawing/2014/main" id="{731D34AA-543A-8CCB-96BD-F29A165E9375}"/>
            </a:ext>
          </a:extLst>
        </xdr:cNvPr>
        <xdr:cNvGrpSpPr/>
      </xdr:nvGrpSpPr>
      <xdr:grpSpPr>
        <a:xfrm>
          <a:off x="725260" y="2645770"/>
          <a:ext cx="353786" cy="1300301"/>
          <a:chOff x="1184093" y="1434736"/>
          <a:chExt cx="385517" cy="1139418"/>
        </a:xfrm>
      </xdr:grpSpPr>
      <xdr:pic>
        <xdr:nvPicPr>
          <xdr:cNvPr id="26" name="Graphic 25" descr="Badge 1 outline">
            <a:extLst>
              <a:ext uri="{FF2B5EF4-FFF2-40B4-BE49-F238E27FC236}">
                <a16:creationId xmlns:a16="http://schemas.microsoft.com/office/drawing/2014/main" id="{8496B421-FC1B-E032-0FE2-5BD74DAC53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84093" y="1434736"/>
            <a:ext cx="385517" cy="361905"/>
          </a:xfrm>
          <a:prstGeom prst="rect">
            <a:avLst/>
          </a:prstGeom>
        </xdr:spPr>
      </xdr:pic>
      <xdr:pic>
        <xdr:nvPicPr>
          <xdr:cNvPr id="28" name="Graphic 27" descr="Badge outline">
            <a:extLst>
              <a:ext uri="{FF2B5EF4-FFF2-40B4-BE49-F238E27FC236}">
                <a16:creationId xmlns:a16="http://schemas.microsoft.com/office/drawing/2014/main" id="{D4C196E6-08C4-7652-7188-2DB1F1D468D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84093" y="1836964"/>
            <a:ext cx="375240" cy="371430"/>
          </a:xfrm>
          <a:prstGeom prst="rect">
            <a:avLst/>
          </a:prstGeom>
        </xdr:spPr>
      </xdr:pic>
      <xdr:pic>
        <xdr:nvPicPr>
          <xdr:cNvPr id="30" name="Graphic 29" descr="Badge 3 outline">
            <a:extLst>
              <a:ext uri="{FF2B5EF4-FFF2-40B4-BE49-F238E27FC236}">
                <a16:creationId xmlns:a16="http://schemas.microsoft.com/office/drawing/2014/main" id="{3C25E2C5-94E8-4AA7-00A0-59493CA4345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184093" y="2214154"/>
            <a:ext cx="357755" cy="360000"/>
          </a:xfrm>
          <a:prstGeom prst="rect">
            <a:avLst/>
          </a:prstGeom>
        </xdr:spPr>
      </xdr:pic>
    </xdr:grpSp>
    <xdr:clientData/>
  </xdr:twoCellAnchor>
  <xdr:twoCellAnchor editAs="oneCell">
    <xdr:from>
      <xdr:col>10</xdr:col>
      <xdr:colOff>1187633</xdr:colOff>
      <xdr:row>0</xdr:row>
      <xdr:rowOff>0</xdr:rowOff>
    </xdr:from>
    <xdr:to>
      <xdr:col>22</xdr:col>
      <xdr:colOff>55425</xdr:colOff>
      <xdr:row>0</xdr:row>
      <xdr:rowOff>974271</xdr:rowOff>
    </xdr:to>
    <xdr:pic>
      <xdr:nvPicPr>
        <xdr:cNvPr id="2" name="Picture 1">
          <a:extLst>
            <a:ext uri="{FF2B5EF4-FFF2-40B4-BE49-F238E27FC236}">
              <a16:creationId xmlns:a16="http://schemas.microsoft.com/office/drawing/2014/main" id="{FB9C07A0-D982-D557-857E-0746EA850694}"/>
            </a:ext>
          </a:extLst>
        </xdr:cNvPr>
        <xdr:cNvPicPr>
          <a:picLocks noChangeAspect="1"/>
        </xdr:cNvPicPr>
      </xdr:nvPicPr>
      <xdr:blipFill>
        <a:blip xmlns:r="http://schemas.openxmlformats.org/officeDocument/2006/relationships" r:embed="rId9"/>
        <a:stretch>
          <a:fillRect/>
        </a:stretch>
      </xdr:blipFill>
      <xdr:spPr>
        <a:xfrm>
          <a:off x="12549597" y="0"/>
          <a:ext cx="1952531" cy="985701"/>
        </a:xfrm>
        <a:prstGeom prst="rect">
          <a:avLst/>
        </a:prstGeom>
      </xdr:spPr>
    </xdr:pic>
    <xdr:clientData/>
  </xdr:twoCellAnchor>
  <xdr:twoCellAnchor editAs="oneCell">
    <xdr:from>
      <xdr:col>8</xdr:col>
      <xdr:colOff>578224</xdr:colOff>
      <xdr:row>8</xdr:row>
      <xdr:rowOff>322729</xdr:rowOff>
    </xdr:from>
    <xdr:to>
      <xdr:col>8</xdr:col>
      <xdr:colOff>1507864</xdr:colOff>
      <xdr:row>10</xdr:row>
      <xdr:rowOff>20668</xdr:rowOff>
    </xdr:to>
    <xdr:pic>
      <xdr:nvPicPr>
        <xdr:cNvPr id="3" name="Picture 2">
          <a:extLst>
            <a:ext uri="{FF2B5EF4-FFF2-40B4-BE49-F238E27FC236}">
              <a16:creationId xmlns:a16="http://schemas.microsoft.com/office/drawing/2014/main" id="{ECBF7B9F-B644-4F3E-A6A7-760CBB378A56}"/>
            </a:ext>
            <a:ext uri="{147F2762-F138-4A5C-976F-8EAC2B608ADB}">
              <a16:predDERef xmlns:a16="http://schemas.microsoft.com/office/drawing/2014/main" pred="{448200E3-DC92-2BB8-9637-347F5E173C2F}"/>
            </a:ext>
          </a:extLst>
        </xdr:cNvPr>
        <xdr:cNvPicPr>
          <a:picLocks noChangeAspect="1"/>
        </xdr:cNvPicPr>
      </xdr:nvPicPr>
      <xdr:blipFill>
        <a:blip xmlns:r="http://schemas.openxmlformats.org/officeDocument/2006/relationships" r:embed="rId10"/>
        <a:stretch>
          <a:fillRect/>
        </a:stretch>
      </xdr:blipFill>
      <xdr:spPr>
        <a:xfrm>
          <a:off x="9811871" y="3953435"/>
          <a:ext cx="933450" cy="85400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intra.co.uk/oss-resourc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E2E4-358B-4B8F-9F71-C38083BB8FAE}">
  <sheetPr codeName="Sheet1"/>
  <dimension ref="A1:AO44"/>
  <sheetViews>
    <sheetView showGridLines="0" tabSelected="1" topLeftCell="B1" zoomScale="70" zoomScaleNormal="70" workbookViewId="0">
      <selection activeCell="H10" sqref="H10"/>
    </sheetView>
  </sheetViews>
  <sheetFormatPr defaultColWidth="6.5703125" defaultRowHeight="15" x14ac:dyDescent="0.25"/>
  <cols>
    <col min="1" max="1" width="5.85546875" style="1" hidden="1" customWidth="1"/>
    <col min="2" max="2" width="16.140625" style="1" customWidth="1"/>
    <col min="3" max="3" width="8" style="1" customWidth="1"/>
    <col min="4" max="4" width="8.42578125" style="1" customWidth="1"/>
    <col min="5" max="5" width="27.7109375" style="1" customWidth="1"/>
    <col min="6" max="6" width="27.85546875" style="1" customWidth="1"/>
    <col min="7" max="7" width="26.5703125" style="1" customWidth="1"/>
    <col min="8" max="9" width="24.42578125" style="1" customWidth="1"/>
    <col min="10" max="10" width="24.28515625" style="1" hidden="1" customWidth="1"/>
    <col min="11" max="12" width="22.42578125" style="1" customWidth="1"/>
    <col min="13" max="13" width="8" style="1" hidden="1" customWidth="1"/>
    <col min="14" max="14" width="4.7109375" style="1" hidden="1" customWidth="1"/>
    <col min="15" max="15" width="17.140625" style="1" hidden="1" customWidth="1"/>
    <col min="16" max="16" width="16.85546875" style="1" hidden="1" customWidth="1"/>
    <col min="17" max="17" width="15.5703125" style="1" hidden="1" customWidth="1"/>
    <col min="18" max="18" width="16.28515625" style="1" hidden="1" customWidth="1"/>
    <col min="19" max="19" width="17.140625" style="1" hidden="1" customWidth="1"/>
    <col min="20" max="20" width="16.140625" style="1" hidden="1" customWidth="1"/>
    <col min="21" max="21" width="20" style="1" hidden="1" customWidth="1"/>
    <col min="22" max="22" width="1.85546875" style="1" hidden="1" customWidth="1"/>
    <col min="23" max="23" width="1.5703125" style="1" customWidth="1"/>
    <col min="24" max="24" width="18.7109375" style="1" customWidth="1"/>
    <col min="25" max="25" width="37.140625" style="1" customWidth="1"/>
    <col min="26" max="26" width="6.5703125" style="1" customWidth="1"/>
    <col min="27" max="27" width="4.140625" style="1" hidden="1" customWidth="1"/>
    <col min="28" max="28" width="5.5703125" style="1" hidden="1" customWidth="1"/>
    <col min="29" max="41" width="6.5703125" style="1" hidden="1" customWidth="1"/>
    <col min="42" max="43" width="6.5703125" style="1" customWidth="1"/>
    <col min="44" max="16384" width="6.5703125" style="1"/>
  </cols>
  <sheetData>
    <row r="1" spans="1:32" ht="85.5" customHeight="1" x14ac:dyDescent="0.25"/>
    <row r="2" spans="1:32" ht="18" customHeight="1" x14ac:dyDescent="0.25">
      <c r="B2" s="18"/>
      <c r="C2" s="18"/>
      <c r="D2" s="18"/>
      <c r="E2" s="18"/>
      <c r="F2" s="18"/>
      <c r="G2" s="18"/>
      <c r="H2" s="18"/>
      <c r="I2" s="18"/>
      <c r="J2" s="18"/>
      <c r="K2" s="18"/>
      <c r="L2" s="18"/>
    </row>
    <row r="3" spans="1:32" ht="32.450000000000003" customHeight="1" x14ac:dyDescent="0.5">
      <c r="F3" s="70" t="s">
        <v>0</v>
      </c>
      <c r="G3" s="70"/>
      <c r="H3" s="70"/>
      <c r="I3" s="70"/>
      <c r="AB3"/>
    </row>
    <row r="4" spans="1:32" ht="24.6" customHeight="1" x14ac:dyDescent="0.4">
      <c r="F4" s="71" t="s">
        <v>1</v>
      </c>
      <c r="G4" s="71"/>
      <c r="H4" s="71"/>
      <c r="I4" s="71"/>
      <c r="J4" s="2"/>
      <c r="K4" s="2"/>
      <c r="L4" s="2"/>
      <c r="V4" s="16"/>
      <c r="AB4"/>
    </row>
    <row r="5" spans="1:32" ht="26.45" customHeight="1" x14ac:dyDescent="0.5">
      <c r="F5" s="40"/>
      <c r="G5" s="72">
        <v>2025</v>
      </c>
      <c r="H5" s="72"/>
      <c r="I5" s="40"/>
      <c r="J5" s="2"/>
      <c r="K5" s="2"/>
      <c r="L5" s="2"/>
      <c r="V5" s="16"/>
      <c r="Y5" s="17"/>
      <c r="AB5"/>
    </row>
    <row r="6" spans="1:32" ht="18" customHeight="1" x14ac:dyDescent="0.25">
      <c r="B6" s="18"/>
      <c r="C6" s="18"/>
      <c r="D6" s="18"/>
      <c r="E6" s="18"/>
      <c r="F6" s="18"/>
      <c r="G6" s="18"/>
      <c r="H6" s="18"/>
      <c r="I6" s="18"/>
      <c r="J6" s="18"/>
      <c r="K6" s="18"/>
      <c r="L6" s="18"/>
      <c r="V6" s="16"/>
      <c r="AB6"/>
    </row>
    <row r="7" spans="1:32" ht="31.5" customHeight="1" x14ac:dyDescent="0.3">
      <c r="C7" s="59" t="s">
        <v>2</v>
      </c>
      <c r="F7" s="2"/>
      <c r="G7" s="2"/>
      <c r="H7" s="2"/>
      <c r="I7" s="2"/>
      <c r="J7" s="2"/>
      <c r="K7" s="2"/>
      <c r="L7" s="2"/>
      <c r="V7" s="16"/>
      <c r="AB7">
        <v>1</v>
      </c>
    </row>
    <row r="8" spans="1:32" ht="46.5" customHeight="1" x14ac:dyDescent="0.3">
      <c r="C8" s="86" t="s">
        <v>54</v>
      </c>
      <c r="D8" s="86"/>
      <c r="E8" s="86"/>
      <c r="F8" s="86"/>
      <c r="G8" s="2"/>
      <c r="H8" s="2"/>
      <c r="I8" s="2"/>
      <c r="J8" s="2"/>
      <c r="K8" s="2"/>
      <c r="L8" s="2"/>
      <c r="AB8">
        <v>2</v>
      </c>
    </row>
    <row r="9" spans="1:32" s="60" customFormat="1" ht="31.9" customHeight="1" thickBot="1" x14ac:dyDescent="0.3">
      <c r="C9" s="59" t="s">
        <v>3</v>
      </c>
      <c r="I9" s="3"/>
      <c r="J9" s="3"/>
      <c r="K9" s="3"/>
      <c r="L9" s="3"/>
      <c r="AB9" s="61">
        <v>3</v>
      </c>
    </row>
    <row r="10" spans="1:32" s="41" customFormat="1" ht="57" customHeight="1" thickBot="1" x14ac:dyDescent="0.35">
      <c r="C10" s="42"/>
      <c r="F10" s="42"/>
      <c r="G10" s="43" t="s">
        <v>4</v>
      </c>
      <c r="H10" s="58" t="s">
        <v>5</v>
      </c>
      <c r="I10" s="44"/>
      <c r="J10" s="45"/>
      <c r="K10" s="48" t="s">
        <v>49</v>
      </c>
      <c r="L10" s="49" t="s">
        <v>50</v>
      </c>
      <c r="AB10" s="46">
        <v>4</v>
      </c>
      <c r="AF10" s="47"/>
    </row>
    <row r="11" spans="1:32" ht="20.25" x14ac:dyDescent="0.3">
      <c r="B11" s="4"/>
      <c r="C11" s="4"/>
      <c r="D11" s="4"/>
      <c r="E11" s="4"/>
      <c r="F11" s="4"/>
      <c r="G11" s="4"/>
      <c r="H11" s="4"/>
      <c r="I11" s="4"/>
      <c r="J11" s="4"/>
      <c r="K11" s="4"/>
      <c r="L11" s="4"/>
      <c r="AB11">
        <v>5</v>
      </c>
    </row>
    <row r="12" spans="1:32" ht="15" hidden="1" customHeight="1" x14ac:dyDescent="0.3">
      <c r="B12" s="56"/>
      <c r="C12" s="56"/>
      <c r="E12" s="1">
        <v>-7</v>
      </c>
      <c r="F12" s="1">
        <v>-4</v>
      </c>
      <c r="G12" s="1">
        <f>IF(L10="BACS", -3, -1)</f>
        <v>-3</v>
      </c>
      <c r="H12" s="1">
        <v>-1</v>
      </c>
      <c r="I12" s="1">
        <v>-1</v>
      </c>
      <c r="L12" s="1">
        <v>6</v>
      </c>
      <c r="O12" s="57" t="s">
        <v>6</v>
      </c>
      <c r="P12" s="57"/>
      <c r="Q12" s="57" t="s">
        <v>7</v>
      </c>
      <c r="R12" s="57" t="s">
        <v>8</v>
      </c>
      <c r="S12" s="57" t="s">
        <v>9</v>
      </c>
      <c r="T12" s="57" t="s">
        <v>10</v>
      </c>
      <c r="U12" s="57" t="s">
        <v>11</v>
      </c>
      <c r="W12" s="57"/>
      <c r="AB12">
        <v>6</v>
      </c>
    </row>
    <row r="13" spans="1:32" s="7" customFormat="1" ht="87.75" customHeight="1" x14ac:dyDescent="0.25">
      <c r="A13" s="19" t="s">
        <v>12</v>
      </c>
      <c r="B13" s="31" t="s">
        <v>13</v>
      </c>
      <c r="C13" s="51" t="s">
        <v>14</v>
      </c>
      <c r="D13" s="51" t="s">
        <v>15</v>
      </c>
      <c r="E13" s="51" t="s">
        <v>16</v>
      </c>
      <c r="F13" s="52" t="s">
        <v>17</v>
      </c>
      <c r="G13" s="53" t="str">
        <f>IF(L10="BACS", "Payroll Approval /Payment Authorisation (BACS) To Be Submitted by 3pm", "Payroll Approval and Payment Authorisation To Be Submitted
- No Later Than 2pm")</f>
        <v>Payroll Approval /Payment Authorisation (BACS) To Be Submitted by 3pm</v>
      </c>
      <c r="H13" s="54" t="s">
        <v>18</v>
      </c>
      <c r="I13" s="55" t="s">
        <v>19</v>
      </c>
      <c r="J13" s="54" t="s">
        <v>20</v>
      </c>
      <c r="K13" s="53" t="str">
        <f>IF(L10="BACS", "Payday", "Payday **")</f>
        <v>Payday</v>
      </c>
      <c r="L13" s="50" t="s">
        <v>53</v>
      </c>
      <c r="M13" s="6"/>
      <c r="N13" s="7" t="s">
        <v>21</v>
      </c>
      <c r="O13" s="5" t="s">
        <v>5</v>
      </c>
      <c r="P13" s="5" t="s">
        <v>22</v>
      </c>
      <c r="Q13" s="5" t="s">
        <v>23</v>
      </c>
      <c r="R13" s="5" t="s">
        <v>24</v>
      </c>
      <c r="S13" s="5" t="s">
        <v>25</v>
      </c>
      <c r="T13" s="5" t="s">
        <v>26</v>
      </c>
      <c r="U13" s="5" t="s">
        <v>27</v>
      </c>
      <c r="W13" s="5"/>
      <c r="X13" s="80" t="s">
        <v>28</v>
      </c>
      <c r="Y13" s="81"/>
      <c r="AB13">
        <v>7</v>
      </c>
    </row>
    <row r="14" spans="1:32" ht="18.75" x14ac:dyDescent="0.3">
      <c r="A14" s="29">
        <v>4</v>
      </c>
      <c r="B14" s="32">
        <f>DATE(Year,A14,1)</f>
        <v>45748</v>
      </c>
      <c r="C14" s="62">
        <f>YEAR(B14)</f>
        <v>2025</v>
      </c>
      <c r="D14" s="33">
        <v>1</v>
      </c>
      <c r="E14" s="23">
        <f>WORKDAY($K14,E$12,BankHols)</f>
        <v>45764</v>
      </c>
      <c r="F14" s="25">
        <f>WORKDAY($K14,F$12,BankHols)</f>
        <v>45771</v>
      </c>
      <c r="G14" s="25">
        <f t="shared" ref="E14:I21" si="0">WORKDAY($K14,G$12,BankHols)</f>
        <v>45772</v>
      </c>
      <c r="H14" s="25">
        <f t="shared" si="0"/>
        <v>45776</v>
      </c>
      <c r="I14" s="25">
        <f>WORKDAY($K14,I$12,BankHols)</f>
        <v>45776</v>
      </c>
      <c r="J14" s="25" t="e">
        <f>IF(DATE(YEAR(B14),MONTH(B14),PayDate)&gt;O14,O14,WORKDAY(DATE(YEAR(B14),MONTH(B14),PayDate +1),-1,BankHols))</f>
        <v>#VALUE!</v>
      </c>
      <c r="K14" s="25">
        <f>IF(ISNUMBER(PayDate),J14,WORKDAY(HLOOKUP(PayDate,OtherDates,N14,FALSE)+1,-1,BankHols))</f>
        <v>45777</v>
      </c>
      <c r="L14" s="25">
        <f t="shared" ref="L14:L21" si="1">IF(DAY(K14)&lt;6,WORKDAY(DATE(YEAR(K14),MONTH(K14),6)-1,1,BankHols),WORKDAY(DATE(YEAR(K14),MONTH(K14)+1,6)-1,1,BankHols))</f>
        <v>45783</v>
      </c>
      <c r="N14" s="7">
        <v>2</v>
      </c>
      <c r="O14" s="15">
        <f>WORKDAY(EOMONTH(B14,0)+1,-1,BankHols)</f>
        <v>45777</v>
      </c>
      <c r="P14" s="15">
        <f t="shared" ref="P14:P25" si="2">WORKDAY(EOMONTH(B14,0)+1,-2,BankHols)</f>
        <v>45776</v>
      </c>
      <c r="Q14" s="15">
        <f t="shared" ref="Q14:U25" si="3">IF(_xlfn.XLOOKUP($O14-(WEEKDAY($O14,Q$26)-1),BankHols,BankHols,0)=0,$O14-(WEEKDAY($O14,Q$26)-1),$O14-(WEEKDAY($O14,Q$26)-1)-7)</f>
        <v>45772</v>
      </c>
      <c r="R14" s="15">
        <f>IF(_xlfn.XLOOKUP($O14-(WEEKDAY($O14,R$26)-1),BankHols,BankHols,0)=0,$O14-(WEEKDAY($O14,R$26)-1),$O14-(WEEKDAY($O14,R$26)-1)-7)</f>
        <v>45771</v>
      </c>
      <c r="S14" s="15">
        <f>IF(_xlfn.XLOOKUP($O14-(WEEKDAY($O14,S$26)-1),BankHols,BankHols,0)=0,$O14-(WEEKDAY($O14,S$26)-1),$O14-(WEEKDAY($O14,S$26)-1)-7)</f>
        <v>45777</v>
      </c>
      <c r="T14" s="15">
        <f t="shared" si="3"/>
        <v>45776</v>
      </c>
      <c r="U14" s="15">
        <f>IF(_xlfn.XLOOKUP($O14-(WEEKDAY($O14,U$26)-1),BankHols,BankHols,0)=0,$O14-(WEEKDAY($O14,U$26)-1),$O14-(WEEKDAY($O14,U$26)-1)-7)</f>
        <v>45775</v>
      </c>
      <c r="W14" s="15"/>
      <c r="X14" s="64" t="s">
        <v>29</v>
      </c>
      <c r="Y14" s="63" t="s">
        <v>30</v>
      </c>
      <c r="AB14">
        <v>8</v>
      </c>
    </row>
    <row r="15" spans="1:32" ht="18.75" x14ac:dyDescent="0.3">
      <c r="A15" s="30">
        <f>A14+1</f>
        <v>5</v>
      </c>
      <c r="B15" s="32">
        <f t="shared" ref="B15:B25" si="4">DATE(Year,A15,1)</f>
        <v>45778</v>
      </c>
      <c r="C15" s="62">
        <f t="shared" ref="C15:C25" si="5">YEAR(B15)</f>
        <v>2025</v>
      </c>
      <c r="D15" s="33">
        <v>2</v>
      </c>
      <c r="E15" s="23">
        <f t="shared" si="0"/>
        <v>45797</v>
      </c>
      <c r="F15" s="25">
        <f t="shared" si="0"/>
        <v>45800</v>
      </c>
      <c r="G15" s="25">
        <f t="shared" si="0"/>
        <v>45804</v>
      </c>
      <c r="H15" s="25">
        <f t="shared" si="0"/>
        <v>45806</v>
      </c>
      <c r="I15" s="25">
        <f t="shared" si="0"/>
        <v>45806</v>
      </c>
      <c r="J15" s="25" t="e">
        <f t="shared" ref="J15:J25" si="6">IF(DATE(YEAR(B15),MONTH(B15),PayDate)&gt;O15,O15,WORKDAY(DATE(YEAR(B15),MONTH(B15),PayDate +1),-1,BankHols))</f>
        <v>#VALUE!</v>
      </c>
      <c r="K15" s="25">
        <f t="shared" ref="K15:K21" si="7">IF(ISNUMBER(PayDate),J15,WORKDAY(HLOOKUP(PayDate,OtherDates,N15,FALSE)+1,-1,BankHols))</f>
        <v>45807</v>
      </c>
      <c r="L15" s="25">
        <f t="shared" si="1"/>
        <v>45814</v>
      </c>
      <c r="N15" s="7">
        <v>3</v>
      </c>
      <c r="O15" s="15">
        <f t="shared" ref="O15:O25" si="8">WORKDAY(EOMONTH(B15,0)+1,-1,BankHols)</f>
        <v>45807</v>
      </c>
      <c r="P15" s="15">
        <f t="shared" si="2"/>
        <v>45806</v>
      </c>
      <c r="Q15" s="15">
        <f t="shared" si="3"/>
        <v>45807</v>
      </c>
      <c r="R15" s="15">
        <f t="shared" si="3"/>
        <v>45806</v>
      </c>
      <c r="S15" s="15">
        <f>IF(_xlfn.XLOOKUP($O15-(WEEKDAY($O15,S$26)-1),BankHols,BankHols,0)=0,$O15-(WEEKDAY($O15,S$26)-1),$O15-(WEEKDAY($O15,S$26)-1)-7)</f>
        <v>45805</v>
      </c>
      <c r="T15" s="15">
        <f t="shared" si="3"/>
        <v>45804</v>
      </c>
      <c r="U15" s="15">
        <f t="shared" si="3"/>
        <v>45796</v>
      </c>
      <c r="W15" s="15"/>
      <c r="X15" s="65">
        <v>45765</v>
      </c>
      <c r="Y15" s="67" t="s">
        <v>31</v>
      </c>
      <c r="AB15">
        <v>9</v>
      </c>
    </row>
    <row r="16" spans="1:32" ht="18.75" x14ac:dyDescent="0.3">
      <c r="A16" s="30">
        <f t="shared" ref="A16:A25" si="9">A15+1</f>
        <v>6</v>
      </c>
      <c r="B16" s="32">
        <f t="shared" si="4"/>
        <v>45809</v>
      </c>
      <c r="C16" s="62">
        <f t="shared" si="5"/>
        <v>2025</v>
      </c>
      <c r="D16" s="33">
        <v>3</v>
      </c>
      <c r="E16" s="23">
        <f t="shared" si="0"/>
        <v>45827</v>
      </c>
      <c r="F16" s="25">
        <f t="shared" si="0"/>
        <v>45832</v>
      </c>
      <c r="G16" s="25">
        <f t="shared" si="0"/>
        <v>45833</v>
      </c>
      <c r="H16" s="25">
        <f t="shared" si="0"/>
        <v>45835</v>
      </c>
      <c r="I16" s="25">
        <f t="shared" si="0"/>
        <v>45835</v>
      </c>
      <c r="J16" s="25" t="e">
        <f t="shared" si="6"/>
        <v>#VALUE!</v>
      </c>
      <c r="K16" s="25">
        <f t="shared" si="7"/>
        <v>45838</v>
      </c>
      <c r="L16" s="25">
        <f t="shared" si="1"/>
        <v>45845</v>
      </c>
      <c r="N16" s="7">
        <v>4</v>
      </c>
      <c r="O16" s="15">
        <f t="shared" si="8"/>
        <v>45838</v>
      </c>
      <c r="P16" s="15">
        <f t="shared" si="2"/>
        <v>45835</v>
      </c>
      <c r="Q16" s="15">
        <f t="shared" si="3"/>
        <v>45835</v>
      </c>
      <c r="R16" s="15">
        <f t="shared" si="3"/>
        <v>45834</v>
      </c>
      <c r="S16" s="15">
        <f t="shared" si="3"/>
        <v>45833</v>
      </c>
      <c r="T16" s="15">
        <f t="shared" si="3"/>
        <v>45832</v>
      </c>
      <c r="U16" s="15">
        <f t="shared" si="3"/>
        <v>45838</v>
      </c>
      <c r="W16" s="15"/>
      <c r="X16" s="65">
        <v>45768</v>
      </c>
      <c r="Y16" s="67" t="s">
        <v>32</v>
      </c>
      <c r="AB16">
        <v>10</v>
      </c>
    </row>
    <row r="17" spans="1:28" ht="18.75" x14ac:dyDescent="0.3">
      <c r="A17" s="30">
        <f t="shared" si="9"/>
        <v>7</v>
      </c>
      <c r="B17" s="32">
        <f t="shared" si="4"/>
        <v>45839</v>
      </c>
      <c r="C17" s="62">
        <f t="shared" si="5"/>
        <v>2025</v>
      </c>
      <c r="D17" s="33">
        <v>4</v>
      </c>
      <c r="E17" s="23">
        <f t="shared" si="0"/>
        <v>45860</v>
      </c>
      <c r="F17" s="25">
        <f t="shared" si="0"/>
        <v>45863</v>
      </c>
      <c r="G17" s="25">
        <f t="shared" si="0"/>
        <v>45866</v>
      </c>
      <c r="H17" s="25">
        <f t="shared" si="0"/>
        <v>45868</v>
      </c>
      <c r="I17" s="25">
        <f t="shared" si="0"/>
        <v>45868</v>
      </c>
      <c r="J17" s="25" t="e">
        <f t="shared" si="6"/>
        <v>#VALUE!</v>
      </c>
      <c r="K17" s="25">
        <f t="shared" si="7"/>
        <v>45869</v>
      </c>
      <c r="L17" s="25">
        <f t="shared" si="1"/>
        <v>45875</v>
      </c>
      <c r="N17" s="7">
        <v>5</v>
      </c>
      <c r="O17" s="15">
        <f t="shared" si="8"/>
        <v>45869</v>
      </c>
      <c r="P17" s="15">
        <f t="shared" si="2"/>
        <v>45868</v>
      </c>
      <c r="Q17" s="15">
        <f t="shared" si="3"/>
        <v>45863</v>
      </c>
      <c r="R17" s="15">
        <f t="shared" si="3"/>
        <v>45869</v>
      </c>
      <c r="S17" s="15">
        <f t="shared" si="3"/>
        <v>45868</v>
      </c>
      <c r="T17" s="15">
        <f t="shared" si="3"/>
        <v>45867</v>
      </c>
      <c r="U17" s="15">
        <f t="shared" si="3"/>
        <v>45866</v>
      </c>
      <c r="W17" s="15"/>
      <c r="X17" s="65">
        <v>45782</v>
      </c>
      <c r="Y17" s="67" t="s">
        <v>33</v>
      </c>
      <c r="AB17">
        <v>11</v>
      </c>
    </row>
    <row r="18" spans="1:28" ht="18.75" x14ac:dyDescent="0.3">
      <c r="A18" s="30">
        <f t="shared" si="9"/>
        <v>8</v>
      </c>
      <c r="B18" s="32">
        <f t="shared" si="4"/>
        <v>45870</v>
      </c>
      <c r="C18" s="62">
        <f t="shared" si="5"/>
        <v>2025</v>
      </c>
      <c r="D18" s="33">
        <v>5</v>
      </c>
      <c r="E18" s="23">
        <f t="shared" si="0"/>
        <v>45888</v>
      </c>
      <c r="F18" s="25">
        <f t="shared" si="0"/>
        <v>45891</v>
      </c>
      <c r="G18" s="25">
        <f t="shared" si="0"/>
        <v>45895</v>
      </c>
      <c r="H18" s="25">
        <f t="shared" si="0"/>
        <v>45897</v>
      </c>
      <c r="I18" s="25">
        <f t="shared" si="0"/>
        <v>45897</v>
      </c>
      <c r="J18" s="25" t="e">
        <f t="shared" si="6"/>
        <v>#VALUE!</v>
      </c>
      <c r="K18" s="25">
        <f t="shared" si="7"/>
        <v>45898</v>
      </c>
      <c r="L18" s="25">
        <f t="shared" si="1"/>
        <v>45908</v>
      </c>
      <c r="N18" s="7">
        <v>6</v>
      </c>
      <c r="O18" s="15">
        <f t="shared" si="8"/>
        <v>45898</v>
      </c>
      <c r="P18" s="15">
        <f t="shared" si="2"/>
        <v>45897</v>
      </c>
      <c r="Q18" s="15">
        <f t="shared" si="3"/>
        <v>45898</v>
      </c>
      <c r="R18" s="15">
        <f t="shared" si="3"/>
        <v>45897</v>
      </c>
      <c r="S18" s="15">
        <f t="shared" si="3"/>
        <v>45896</v>
      </c>
      <c r="T18" s="15">
        <f t="shared" si="3"/>
        <v>45895</v>
      </c>
      <c r="U18" s="15">
        <f t="shared" si="3"/>
        <v>45887</v>
      </c>
      <c r="W18" s="15"/>
      <c r="X18" s="65">
        <v>45803</v>
      </c>
      <c r="Y18" s="67" t="s">
        <v>34</v>
      </c>
      <c r="AB18">
        <v>12</v>
      </c>
    </row>
    <row r="19" spans="1:28" ht="18.75" x14ac:dyDescent="0.3">
      <c r="A19" s="30">
        <f t="shared" si="9"/>
        <v>9</v>
      </c>
      <c r="B19" s="32">
        <f t="shared" si="4"/>
        <v>45901</v>
      </c>
      <c r="C19" s="62">
        <f t="shared" si="5"/>
        <v>2025</v>
      </c>
      <c r="D19" s="33">
        <v>6</v>
      </c>
      <c r="E19" s="23">
        <f t="shared" si="0"/>
        <v>45919</v>
      </c>
      <c r="F19" s="25">
        <f t="shared" si="0"/>
        <v>45924</v>
      </c>
      <c r="G19" s="25">
        <f t="shared" si="0"/>
        <v>45925</v>
      </c>
      <c r="H19" s="25">
        <f t="shared" si="0"/>
        <v>45929</v>
      </c>
      <c r="I19" s="25">
        <f t="shared" si="0"/>
        <v>45929</v>
      </c>
      <c r="J19" s="25" t="e">
        <f t="shared" si="6"/>
        <v>#VALUE!</v>
      </c>
      <c r="K19" s="25">
        <f t="shared" si="7"/>
        <v>45930</v>
      </c>
      <c r="L19" s="25">
        <f t="shared" si="1"/>
        <v>45936</v>
      </c>
      <c r="N19" s="7">
        <v>7</v>
      </c>
      <c r="O19" s="15">
        <f t="shared" si="8"/>
        <v>45930</v>
      </c>
      <c r="P19" s="15">
        <f t="shared" si="2"/>
        <v>45929</v>
      </c>
      <c r="Q19" s="15">
        <f t="shared" si="3"/>
        <v>45926</v>
      </c>
      <c r="R19" s="15">
        <f t="shared" si="3"/>
        <v>45925</v>
      </c>
      <c r="S19" s="15">
        <f t="shared" si="3"/>
        <v>45924</v>
      </c>
      <c r="T19" s="15">
        <f t="shared" si="3"/>
        <v>45930</v>
      </c>
      <c r="U19" s="15">
        <f t="shared" si="3"/>
        <v>45929</v>
      </c>
      <c r="W19" s="15"/>
      <c r="X19" s="65">
        <v>45894</v>
      </c>
      <c r="Y19" s="67" t="s">
        <v>35</v>
      </c>
      <c r="AB19">
        <v>13</v>
      </c>
    </row>
    <row r="20" spans="1:28" ht="18.75" x14ac:dyDescent="0.3">
      <c r="A20" s="30">
        <f t="shared" si="9"/>
        <v>10</v>
      </c>
      <c r="B20" s="32">
        <f t="shared" si="4"/>
        <v>45931</v>
      </c>
      <c r="C20" s="62">
        <f t="shared" si="5"/>
        <v>2025</v>
      </c>
      <c r="D20" s="33">
        <v>7</v>
      </c>
      <c r="E20" s="23">
        <f t="shared" si="0"/>
        <v>45952</v>
      </c>
      <c r="F20" s="25">
        <f t="shared" si="0"/>
        <v>45957</v>
      </c>
      <c r="G20" s="25">
        <f t="shared" si="0"/>
        <v>45958</v>
      </c>
      <c r="H20" s="25">
        <f t="shared" si="0"/>
        <v>45960</v>
      </c>
      <c r="I20" s="25">
        <f t="shared" si="0"/>
        <v>45960</v>
      </c>
      <c r="J20" s="25" t="e">
        <f t="shared" si="6"/>
        <v>#VALUE!</v>
      </c>
      <c r="K20" s="25">
        <f t="shared" si="7"/>
        <v>45961</v>
      </c>
      <c r="L20" s="25">
        <f t="shared" si="1"/>
        <v>45967</v>
      </c>
      <c r="N20" s="7">
        <v>8</v>
      </c>
      <c r="O20" s="15">
        <f t="shared" si="8"/>
        <v>45961</v>
      </c>
      <c r="P20" s="15">
        <f t="shared" si="2"/>
        <v>45960</v>
      </c>
      <c r="Q20" s="15">
        <f t="shared" si="3"/>
        <v>45961</v>
      </c>
      <c r="R20" s="15">
        <f t="shared" si="3"/>
        <v>45960</v>
      </c>
      <c r="S20" s="15">
        <f t="shared" si="3"/>
        <v>45959</v>
      </c>
      <c r="T20" s="15">
        <f t="shared" si="3"/>
        <v>45958</v>
      </c>
      <c r="U20" s="15">
        <f t="shared" si="3"/>
        <v>45957</v>
      </c>
      <c r="W20" s="15"/>
      <c r="X20" s="65">
        <v>46016</v>
      </c>
      <c r="Y20" s="67" t="s">
        <v>36</v>
      </c>
      <c r="AB20">
        <v>14</v>
      </c>
    </row>
    <row r="21" spans="1:28" ht="18.75" x14ac:dyDescent="0.3">
      <c r="A21" s="30">
        <f t="shared" si="9"/>
        <v>11</v>
      </c>
      <c r="B21" s="32">
        <f t="shared" si="4"/>
        <v>45962</v>
      </c>
      <c r="C21" s="62">
        <f t="shared" si="5"/>
        <v>2025</v>
      </c>
      <c r="D21" s="33">
        <v>8</v>
      </c>
      <c r="E21" s="23">
        <f>WORKDAY($K21,E$12,BankHols)</f>
        <v>45980</v>
      </c>
      <c r="F21" s="25">
        <f t="shared" si="0"/>
        <v>45985</v>
      </c>
      <c r="G21" s="25">
        <f t="shared" si="0"/>
        <v>45986</v>
      </c>
      <c r="H21" s="25">
        <f t="shared" si="0"/>
        <v>45988</v>
      </c>
      <c r="I21" s="25">
        <f t="shared" si="0"/>
        <v>45988</v>
      </c>
      <c r="J21" s="25" t="e">
        <f t="shared" si="6"/>
        <v>#VALUE!</v>
      </c>
      <c r="K21" s="25">
        <f t="shared" si="7"/>
        <v>45989</v>
      </c>
      <c r="L21" s="25">
        <f t="shared" si="1"/>
        <v>45999</v>
      </c>
      <c r="N21" s="7">
        <v>9</v>
      </c>
      <c r="O21" s="15">
        <f t="shared" si="8"/>
        <v>45989</v>
      </c>
      <c r="P21" s="15">
        <f t="shared" si="2"/>
        <v>45988</v>
      </c>
      <c r="Q21" s="15">
        <f t="shared" si="3"/>
        <v>45989</v>
      </c>
      <c r="R21" s="15">
        <f t="shared" si="3"/>
        <v>45988</v>
      </c>
      <c r="S21" s="15">
        <f t="shared" si="3"/>
        <v>45987</v>
      </c>
      <c r="T21" s="15">
        <f t="shared" si="3"/>
        <v>45986</v>
      </c>
      <c r="U21" s="15">
        <f t="shared" si="3"/>
        <v>45985</v>
      </c>
      <c r="W21" s="15"/>
      <c r="X21" s="65">
        <v>46017</v>
      </c>
      <c r="Y21" s="67" t="s">
        <v>37</v>
      </c>
      <c r="AB21">
        <v>15</v>
      </c>
    </row>
    <row r="22" spans="1:28" ht="18.75" x14ac:dyDescent="0.3">
      <c r="A22" s="30">
        <f t="shared" si="9"/>
        <v>12</v>
      </c>
      <c r="B22" s="32">
        <f t="shared" si="4"/>
        <v>45992</v>
      </c>
      <c r="C22" s="62">
        <f t="shared" si="5"/>
        <v>2025</v>
      </c>
      <c r="D22" s="33">
        <v>9</v>
      </c>
      <c r="E22" s="36" t="s">
        <v>38</v>
      </c>
      <c r="F22" s="34" t="s">
        <v>38</v>
      </c>
      <c r="G22" s="25" t="s">
        <v>38</v>
      </c>
      <c r="H22" s="34" t="s">
        <v>38</v>
      </c>
      <c r="I22" s="25" t="s">
        <v>38</v>
      </c>
      <c r="J22" s="25" t="e">
        <f t="shared" si="6"/>
        <v>#VALUE!</v>
      </c>
      <c r="K22" s="25" t="s">
        <v>38</v>
      </c>
      <c r="L22" s="25" t="s">
        <v>38</v>
      </c>
      <c r="N22" s="7">
        <v>10</v>
      </c>
      <c r="O22" s="15">
        <f t="shared" si="8"/>
        <v>46022</v>
      </c>
      <c r="P22" s="15">
        <f t="shared" si="2"/>
        <v>46021</v>
      </c>
      <c r="Q22" s="15">
        <f t="shared" si="3"/>
        <v>46010</v>
      </c>
      <c r="R22" s="15">
        <f t="shared" si="3"/>
        <v>46009</v>
      </c>
      <c r="S22" s="15">
        <f t="shared" si="3"/>
        <v>46022</v>
      </c>
      <c r="T22" s="15">
        <f t="shared" si="3"/>
        <v>46021</v>
      </c>
      <c r="U22" s="15">
        <f t="shared" si="3"/>
        <v>46020</v>
      </c>
      <c r="W22" s="15"/>
      <c r="X22" s="65">
        <v>46023</v>
      </c>
      <c r="Y22" s="68" t="s">
        <v>39</v>
      </c>
      <c r="AB22">
        <v>16</v>
      </c>
    </row>
    <row r="23" spans="1:28" ht="18.75" x14ac:dyDescent="0.3">
      <c r="A23" s="30">
        <f t="shared" si="9"/>
        <v>13</v>
      </c>
      <c r="B23" s="32">
        <f t="shared" si="4"/>
        <v>46023</v>
      </c>
      <c r="C23" s="62">
        <f t="shared" si="5"/>
        <v>2026</v>
      </c>
      <c r="D23" s="35">
        <v>10</v>
      </c>
      <c r="E23" s="37">
        <f t="shared" ref="E23:I25" si="10">WORKDAY($K23,E$12,BankHols)</f>
        <v>46043</v>
      </c>
      <c r="F23" s="34">
        <f t="shared" si="10"/>
        <v>46048</v>
      </c>
      <c r="G23" s="27">
        <f t="shared" si="10"/>
        <v>46049</v>
      </c>
      <c r="H23" s="34">
        <f t="shared" si="10"/>
        <v>46051</v>
      </c>
      <c r="I23" s="26">
        <f t="shared" si="10"/>
        <v>46051</v>
      </c>
      <c r="J23" s="27" t="e">
        <f t="shared" si="6"/>
        <v>#VALUE!</v>
      </c>
      <c r="K23" s="28">
        <f>IF(ISNUMBER(PayDate),J23,WORKDAY(HLOOKUP(PayDate,OtherDates,N23,FALSE)+1,-1,BankHols))</f>
        <v>46052</v>
      </c>
      <c r="L23" s="26">
        <f>IF(DAY(K23)&lt;6,WORKDAY(DATE(YEAR(K23),MONTH(K23),6)-1,1,BankHols),WORKDAY(DATE(YEAR(K23),MONTH(K23)+1,6)-1,1,BankHols))</f>
        <v>46059</v>
      </c>
      <c r="N23" s="7">
        <v>11</v>
      </c>
      <c r="O23" s="15">
        <f t="shared" si="8"/>
        <v>46052</v>
      </c>
      <c r="P23" s="15">
        <f t="shared" si="2"/>
        <v>46051</v>
      </c>
      <c r="Q23" s="15">
        <f t="shared" si="3"/>
        <v>46052</v>
      </c>
      <c r="R23" s="15">
        <f t="shared" si="3"/>
        <v>46051</v>
      </c>
      <c r="S23" s="15">
        <f t="shared" si="3"/>
        <v>46050</v>
      </c>
      <c r="T23" s="15">
        <f t="shared" si="3"/>
        <v>46049</v>
      </c>
      <c r="U23" s="15">
        <f t="shared" si="3"/>
        <v>46048</v>
      </c>
      <c r="W23" s="15"/>
      <c r="X23" s="65">
        <v>46115</v>
      </c>
      <c r="Y23" s="68" t="s">
        <v>31</v>
      </c>
      <c r="AB23">
        <v>17</v>
      </c>
    </row>
    <row r="24" spans="1:28" ht="18.75" x14ac:dyDescent="0.3">
      <c r="A24" s="30">
        <f t="shared" si="9"/>
        <v>14</v>
      </c>
      <c r="B24" s="32">
        <f t="shared" si="4"/>
        <v>46054</v>
      </c>
      <c r="C24" s="62">
        <f t="shared" si="5"/>
        <v>2026</v>
      </c>
      <c r="D24" s="35">
        <v>11</v>
      </c>
      <c r="E24" s="38">
        <f t="shared" si="10"/>
        <v>46071</v>
      </c>
      <c r="F24" s="38">
        <f t="shared" si="10"/>
        <v>46076</v>
      </c>
      <c r="G24" s="37">
        <f t="shared" si="10"/>
        <v>46077</v>
      </c>
      <c r="H24" s="34">
        <f t="shared" si="10"/>
        <v>46079</v>
      </c>
      <c r="I24" s="23">
        <f t="shared" si="10"/>
        <v>46079</v>
      </c>
      <c r="J24" s="24" t="e">
        <f t="shared" si="6"/>
        <v>#VALUE!</v>
      </c>
      <c r="K24" s="25">
        <f>IF(ISNUMBER(PayDate),J24,WORKDAY(HLOOKUP(PayDate,OtherDates,N24,FALSE)+1,-1,BankHols))</f>
        <v>46080</v>
      </c>
      <c r="L24" s="23">
        <f>IF(DAY(K24)&lt;6,WORKDAY(DATE(YEAR(K24),MONTH(K24),6)-1,1,BankHols),WORKDAY(DATE(YEAR(K24),MONTH(K24)+1,6)-1,1,BankHols))</f>
        <v>46087</v>
      </c>
      <c r="N24" s="7">
        <v>12</v>
      </c>
      <c r="O24" s="15">
        <f t="shared" si="8"/>
        <v>46080</v>
      </c>
      <c r="P24" s="15">
        <f t="shared" si="2"/>
        <v>46079</v>
      </c>
      <c r="Q24" s="15">
        <f t="shared" si="3"/>
        <v>46080</v>
      </c>
      <c r="R24" s="15">
        <f t="shared" si="3"/>
        <v>46079</v>
      </c>
      <c r="S24" s="15">
        <f t="shared" si="3"/>
        <v>46078</v>
      </c>
      <c r="T24" s="15">
        <f t="shared" si="3"/>
        <v>46077</v>
      </c>
      <c r="U24" s="15">
        <f t="shared" si="3"/>
        <v>46076</v>
      </c>
      <c r="W24" s="15"/>
      <c r="X24" s="66">
        <v>46118</v>
      </c>
      <c r="Y24" s="69" t="s">
        <v>32</v>
      </c>
      <c r="AB24">
        <v>18</v>
      </c>
    </row>
    <row r="25" spans="1:28" ht="18.75" x14ac:dyDescent="0.3">
      <c r="A25" s="30">
        <f t="shared" si="9"/>
        <v>15</v>
      </c>
      <c r="B25" s="32">
        <f t="shared" si="4"/>
        <v>46082</v>
      </c>
      <c r="C25" s="62">
        <f t="shared" si="5"/>
        <v>2026</v>
      </c>
      <c r="D25" s="35">
        <v>12</v>
      </c>
      <c r="E25" s="39">
        <f t="shared" si="10"/>
        <v>46101</v>
      </c>
      <c r="F25" s="39">
        <f t="shared" si="10"/>
        <v>46106</v>
      </c>
      <c r="G25" s="25">
        <f t="shared" si="10"/>
        <v>46107</v>
      </c>
      <c r="H25" s="23">
        <f t="shared" si="10"/>
        <v>46111</v>
      </c>
      <c r="I25" s="20">
        <f t="shared" si="10"/>
        <v>46111</v>
      </c>
      <c r="J25" s="21" t="e">
        <f t="shared" si="6"/>
        <v>#VALUE!</v>
      </c>
      <c r="K25" s="22">
        <f>IF(ISNUMBER(PayDate),J25,WORKDAY(HLOOKUP(PayDate,OtherDates,N25,FALSE)+1,-1,BankHols))</f>
        <v>46112</v>
      </c>
      <c r="L25" s="20">
        <f>IF(DAY(K25)&lt;6,WORKDAY(DATE(YEAR(K25),MONTH(K25),6)-1,1,BankHols),WORKDAY(DATE(YEAR(K25),MONTH(K25)+1,6)-1,1,BankHols))</f>
        <v>46119</v>
      </c>
      <c r="N25" s="7">
        <v>13</v>
      </c>
      <c r="O25" s="15">
        <f t="shared" si="8"/>
        <v>46112</v>
      </c>
      <c r="P25" s="15">
        <f t="shared" si="2"/>
        <v>46111</v>
      </c>
      <c r="Q25" s="15">
        <f t="shared" si="3"/>
        <v>46108</v>
      </c>
      <c r="R25" s="15">
        <f t="shared" si="3"/>
        <v>46107</v>
      </c>
      <c r="S25" s="15">
        <f t="shared" si="3"/>
        <v>46106</v>
      </c>
      <c r="T25" s="15">
        <f t="shared" si="3"/>
        <v>46112</v>
      </c>
      <c r="U25" s="15">
        <f t="shared" si="3"/>
        <v>46111</v>
      </c>
      <c r="W25" s="15"/>
      <c r="AB25">
        <v>19</v>
      </c>
    </row>
    <row r="26" spans="1:28" ht="18" x14ac:dyDescent="0.25">
      <c r="B26" s="10"/>
      <c r="C26" s="10"/>
      <c r="D26" s="11"/>
      <c r="E26" s="12"/>
      <c r="F26" s="12"/>
      <c r="G26" s="12"/>
      <c r="H26" s="12"/>
      <c r="I26" s="12"/>
      <c r="J26" s="12"/>
      <c r="K26" s="12"/>
      <c r="L26" s="12"/>
      <c r="N26" s="9"/>
      <c r="Q26" s="1">
        <f t="shared" ref="Q26:S26" si="11">R26+1</f>
        <v>15</v>
      </c>
      <c r="R26" s="1">
        <f t="shared" si="11"/>
        <v>14</v>
      </c>
      <c r="S26" s="1">
        <f t="shared" si="11"/>
        <v>13</v>
      </c>
      <c r="T26" s="1">
        <f>U26+1</f>
        <v>12</v>
      </c>
      <c r="U26" s="1">
        <v>11</v>
      </c>
      <c r="AB26">
        <v>20</v>
      </c>
    </row>
    <row r="27" spans="1:28" ht="18" x14ac:dyDescent="0.25">
      <c r="B27" s="13"/>
      <c r="C27" s="13"/>
      <c r="E27" s="14"/>
      <c r="F27" s="14"/>
      <c r="G27" s="14"/>
      <c r="AB27">
        <v>21</v>
      </c>
    </row>
    <row r="28" spans="1:28" x14ac:dyDescent="0.25">
      <c r="AB28">
        <v>22</v>
      </c>
    </row>
    <row r="29" spans="1:28" ht="39.6" customHeight="1" x14ac:dyDescent="0.25">
      <c r="B29" s="73" t="s">
        <v>40</v>
      </c>
      <c r="C29" s="82" t="s">
        <v>41</v>
      </c>
      <c r="D29" s="82"/>
      <c r="E29" s="82"/>
      <c r="F29" s="82"/>
      <c r="G29" s="82"/>
      <c r="H29" s="82"/>
      <c r="I29" s="82"/>
      <c r="AB29" s="1">
        <v>23</v>
      </c>
    </row>
    <row r="30" spans="1:28" ht="37.9" customHeight="1" x14ac:dyDescent="0.25">
      <c r="B30" s="74"/>
      <c r="C30" s="82" t="s">
        <v>42</v>
      </c>
      <c r="D30" s="82"/>
      <c r="E30" s="82"/>
      <c r="F30" s="82"/>
      <c r="G30" s="82"/>
      <c r="H30" s="82"/>
      <c r="I30" s="82"/>
      <c r="AB30" s="1">
        <v>24</v>
      </c>
    </row>
    <row r="31" spans="1:28" ht="35.450000000000003" customHeight="1" x14ac:dyDescent="0.25">
      <c r="B31" s="74"/>
      <c r="C31" s="82" t="s">
        <v>43</v>
      </c>
      <c r="D31" s="82"/>
      <c r="E31" s="82"/>
      <c r="F31" s="82"/>
      <c r="G31" s="82"/>
      <c r="H31" s="82"/>
      <c r="I31" s="82"/>
      <c r="AB31" s="1">
        <v>25</v>
      </c>
    </row>
    <row r="32" spans="1:28" ht="34.9" customHeight="1" x14ac:dyDescent="0.25">
      <c r="B32" s="74"/>
      <c r="C32" s="82" t="s">
        <v>44</v>
      </c>
      <c r="D32" s="82"/>
      <c r="E32" s="82"/>
      <c r="F32" s="82"/>
      <c r="G32" s="82"/>
      <c r="H32" s="82"/>
      <c r="I32" s="82"/>
      <c r="AB32" s="1">
        <v>26</v>
      </c>
    </row>
    <row r="33" spans="2:28" ht="37.15" customHeight="1" x14ac:dyDescent="0.25">
      <c r="B33" s="74"/>
      <c r="C33" s="82" t="s">
        <v>45</v>
      </c>
      <c r="D33" s="82"/>
      <c r="E33" s="82"/>
      <c r="F33" s="82"/>
      <c r="G33" s="82"/>
      <c r="H33" s="82"/>
      <c r="I33" s="82"/>
      <c r="AB33" s="1">
        <v>27</v>
      </c>
    </row>
    <row r="34" spans="2:28" ht="48.6" customHeight="1" x14ac:dyDescent="0.25">
      <c r="B34" s="74"/>
      <c r="C34" s="83" t="s">
        <v>47</v>
      </c>
      <c r="D34" s="84"/>
      <c r="E34" s="84"/>
      <c r="F34" s="84"/>
      <c r="G34" s="84"/>
      <c r="H34" s="84"/>
      <c r="I34" s="85"/>
      <c r="AB34" s="1">
        <v>28</v>
      </c>
    </row>
    <row r="35" spans="2:28" ht="34.9" customHeight="1" x14ac:dyDescent="0.25">
      <c r="B35" s="74"/>
      <c r="C35" s="76" t="s">
        <v>46</v>
      </c>
      <c r="D35" s="76"/>
      <c r="E35" s="76"/>
      <c r="F35" s="76"/>
      <c r="G35" s="76"/>
      <c r="H35" s="76"/>
      <c r="I35" s="76"/>
      <c r="AB35" s="1">
        <v>29</v>
      </c>
    </row>
    <row r="36" spans="2:28" ht="46.15" customHeight="1" x14ac:dyDescent="0.25">
      <c r="B36" s="74"/>
      <c r="C36" s="76" t="s">
        <v>48</v>
      </c>
      <c r="D36" s="76"/>
      <c r="E36" s="76"/>
      <c r="F36" s="76"/>
      <c r="G36" s="76"/>
      <c r="H36" s="76"/>
      <c r="I36" s="76"/>
      <c r="AB36" s="1">
        <v>30</v>
      </c>
    </row>
    <row r="37" spans="2:28" ht="37.15" customHeight="1" x14ac:dyDescent="0.25">
      <c r="B37" s="75"/>
      <c r="C37" s="77" t="str">
        <f>IF(L10="BACS", "", "** Customer To Transfer Funds Into The Modulr Faster Payment Account
No Later Than 10am")</f>
        <v/>
      </c>
      <c r="D37" s="78"/>
      <c r="E37" s="78"/>
      <c r="F37" s="78"/>
      <c r="G37" s="78"/>
      <c r="H37" s="78"/>
      <c r="I37" s="79"/>
      <c r="AB37">
        <v>31</v>
      </c>
    </row>
    <row r="38" spans="2:28" x14ac:dyDescent="0.25">
      <c r="AB38" t="s">
        <v>5</v>
      </c>
    </row>
    <row r="39" spans="2:28" x14ac:dyDescent="0.25">
      <c r="AB39" t="s">
        <v>22</v>
      </c>
    </row>
    <row r="40" spans="2:28" x14ac:dyDescent="0.25">
      <c r="AB40" s="8" t="s">
        <v>23</v>
      </c>
    </row>
    <row r="41" spans="2:28" x14ac:dyDescent="0.25">
      <c r="AB41" s="8" t="s">
        <v>24</v>
      </c>
    </row>
    <row r="42" spans="2:28" x14ac:dyDescent="0.25">
      <c r="AB42" s="8" t="s">
        <v>25</v>
      </c>
    </row>
    <row r="43" spans="2:28" x14ac:dyDescent="0.25">
      <c r="AB43" s="8" t="s">
        <v>26</v>
      </c>
    </row>
    <row r="44" spans="2:28" x14ac:dyDescent="0.25">
      <c r="AB44" s="8" t="s">
        <v>27</v>
      </c>
    </row>
  </sheetData>
  <sheetProtection algorithmName="SHA-512" hashValue="Uq1AmYGaTbRObodM4376TyXVXTQSUb2fhVzQ80bnBi/zBORK6llZhOkQX7y5BL3rDJHk9aBcA4p6GTABOFtMLA==" saltValue="uytHq0wCpXKXBLtZjYTzPA==" spinCount="100000" sheet="1" objects="1" scenarios="1"/>
  <mergeCells count="15">
    <mergeCell ref="X13:Y13"/>
    <mergeCell ref="C35:I35"/>
    <mergeCell ref="C32:I32"/>
    <mergeCell ref="C33:I33"/>
    <mergeCell ref="C34:I34"/>
    <mergeCell ref="C29:I29"/>
    <mergeCell ref="C30:I30"/>
    <mergeCell ref="C31:I31"/>
    <mergeCell ref="F3:I3"/>
    <mergeCell ref="F4:I4"/>
    <mergeCell ref="G5:H5"/>
    <mergeCell ref="B29:B37"/>
    <mergeCell ref="C36:I36"/>
    <mergeCell ref="C37:I37"/>
    <mergeCell ref="C8:F8"/>
  </mergeCells>
  <conditionalFormatting sqref="E14:I25">
    <cfRule type="expression" dxfId="4" priority="3" stopIfTrue="1">
      <formula>IF(#REF!=0,FALSE,TRUE)</formula>
    </cfRule>
  </conditionalFormatting>
  <conditionalFormatting sqref="E26:L26">
    <cfRule type="expression" dxfId="3" priority="16" stopIfTrue="1">
      <formula>IF(#REF!=0,FALSE,TRUE)</formula>
    </cfRule>
  </conditionalFormatting>
  <conditionalFormatting sqref="J14:J25">
    <cfRule type="expression" dxfId="2" priority="8" stopIfTrue="1">
      <formula>IF(#REF!=0,FALSE,TRUE)</formula>
    </cfRule>
  </conditionalFormatting>
  <conditionalFormatting sqref="K14:L25">
    <cfRule type="expression" dxfId="1" priority="5" stopIfTrue="1">
      <formula>IF(#REF!=0,FALSE,TRUE)</formula>
    </cfRule>
  </conditionalFormatting>
  <conditionalFormatting sqref="M14:M25">
    <cfRule type="cellIs" dxfId="0" priority="12" operator="equal">
      <formula>3</formula>
    </cfRule>
  </conditionalFormatting>
  <dataValidations count="1">
    <dataValidation type="list" allowBlank="1" showInputMessage="1" showErrorMessage="1" sqref="H10" xr:uid="{943A7BCE-1C62-4EFE-A5AF-1FE36B993FC6}">
      <formula1>$AB$7:$AB$44</formula1>
    </dataValidation>
  </dataValidations>
  <hyperlinks>
    <hyperlink ref="C34:I34" r:id="rId1" display="oss-resources" xr:uid="{33CCDA71-79C4-49D0-AB22-55F3909068F6}"/>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73B3B9B-5359-4B1D-88AC-E3E1B26492CF}">
          <x14:formula1>
            <xm:f>Sheet2!$B$3:$B$4</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8060C-E461-44F1-8712-6DF7A11C2BF3}">
  <dimension ref="B2:B4"/>
  <sheetViews>
    <sheetView workbookViewId="0">
      <selection activeCell="B2" sqref="B2:B4"/>
    </sheetView>
  </sheetViews>
  <sheetFormatPr defaultRowHeight="15" x14ac:dyDescent="0.25"/>
  <sheetData>
    <row r="2" spans="2:2" x14ac:dyDescent="0.25">
      <c r="B2" t="s">
        <v>51</v>
      </c>
    </row>
    <row r="3" spans="2:2" x14ac:dyDescent="0.25">
      <c r="B3" t="s">
        <v>50</v>
      </c>
    </row>
    <row r="4" spans="2:2" x14ac:dyDescent="0.25">
      <c r="B4"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8da7a7-5fe6-4cae-803c-2b9ba8162f3b" xsi:nil="true"/>
    <lcf76f155ced4ddcb4097134ff3c332f xmlns="9ca50398-0b58-4b11-b59f-22907d81e20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B72FA053BB3643978FA3F7A0259DE8" ma:contentTypeVersion="12" ma:contentTypeDescription="Create a new document." ma:contentTypeScope="" ma:versionID="2099b469cc381fb3f3cb431ede0e87fd">
  <xsd:schema xmlns:xsd="http://www.w3.org/2001/XMLSchema" xmlns:xs="http://www.w3.org/2001/XMLSchema" xmlns:p="http://schemas.microsoft.com/office/2006/metadata/properties" xmlns:ns2="9ca50398-0b58-4b11-b59f-22907d81e200" xmlns:ns3="558da7a7-5fe6-4cae-803c-2b9ba8162f3b" targetNamespace="http://schemas.microsoft.com/office/2006/metadata/properties" ma:root="true" ma:fieldsID="216e369a3defa9a56ae78a0f2e8911c1" ns2:_="" ns3:_="">
    <xsd:import namespace="9ca50398-0b58-4b11-b59f-22907d81e200"/>
    <xsd:import namespace="558da7a7-5fe6-4cae-803c-2b9ba8162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50398-0b58-4b11-b59f-22907d81e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da7a7-5fe6-4cae-803c-2b9ba8162f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bf3b92-f460-4359-b8e5-57b1186dd27a}" ma:internalName="TaxCatchAll" ma:showField="CatchAllData" ma:web="558da7a7-5fe6-4cae-803c-2b9ba8162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842954-06CE-4BD1-BEED-BE21AA723836}">
  <ds:schemaRefs>
    <ds:schemaRef ds:uri="http://purl.org/dc/terms/"/>
    <ds:schemaRef ds:uri="http://schemas.openxmlformats.org/package/2006/metadata/core-properties"/>
    <ds:schemaRef ds:uri="http://www.w3.org/XML/1998/namespace"/>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558da7a7-5fe6-4cae-803c-2b9ba8162f3b"/>
    <ds:schemaRef ds:uri="9ca50398-0b58-4b11-b59f-22907d81e200"/>
  </ds:schemaRefs>
</ds:datastoreItem>
</file>

<file path=customXml/itemProps2.xml><?xml version="1.0" encoding="utf-8"?>
<ds:datastoreItem xmlns:ds="http://schemas.openxmlformats.org/officeDocument/2006/customXml" ds:itemID="{6FCABA3D-80A9-4D24-96CA-90EF5C099A45}">
  <ds:schemaRefs>
    <ds:schemaRef ds:uri="http://schemas.microsoft.com/sharepoint/v3/contenttype/forms"/>
  </ds:schemaRefs>
</ds:datastoreItem>
</file>

<file path=customXml/itemProps3.xml><?xml version="1.0" encoding="utf-8"?>
<ds:datastoreItem xmlns:ds="http://schemas.openxmlformats.org/officeDocument/2006/customXml" ds:itemID="{7B57E291-FCDB-40AE-9150-435B5B927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50398-0b58-4b11-b59f-22907d81e200"/>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BankHols</vt:lpstr>
      <vt:lpstr>DateList</vt:lpstr>
      <vt:lpstr>OtherDates</vt:lpstr>
      <vt:lpstr>PayDate</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Cunningham</dc:creator>
  <cp:keywords/>
  <dc:description/>
  <cp:lastModifiedBy>Simon Wade</cp:lastModifiedBy>
  <cp:revision/>
  <dcterms:created xsi:type="dcterms:W3CDTF">2022-01-21T16:17:22Z</dcterms:created>
  <dcterms:modified xsi:type="dcterms:W3CDTF">2025-01-24T15:53:03Z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0x010100C9B72FA053BB3643978FA3F7A0259DE8</vt:lpwstr>
  </property>
  <property fmtid="{D5CDD505-2E9C-101B-9397-08002B2CF9AE}" pid="3" name="MediaServiceImageTags">
    <vt:lpwstr/>
  </property>
  <property fmtid="{D5CDD505-2E9C-101B-9397-08002B2CF9AE}" pid="4" name="Order">
    <vt:r8>122200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